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Pipeline" sheetId="2" state="visible" r:id="rId2"/>
    <sheet xmlns:r="http://schemas.openxmlformats.org/officeDocument/2006/relationships" name="Stages" sheetId="3" state="visible" r:id="rId3"/>
    <sheet xmlns:r="http://schemas.openxmlformats.org/officeDocument/2006/relationships" name="Prospect tracker" sheetId="4" state="visible" r:id="rId4"/>
    <sheet xmlns:r="http://schemas.openxmlformats.org/officeDocument/2006/relationships" name="Summary" sheetId="5" state="visible" r:id="rId5"/>
  </sheets>
  <definedNames>
    <definedName name="_xlnm._FilterDatabase" localSheetId="1" hidden="1">'Pipeline'!$A$1:$P$201</definedName>
    <definedName name="_xlnm._FilterDatabase" localSheetId="3" hidden="1">'Prospect tracker'!$A$1:$N$201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yyyy-mm-dd"/>
  </numFmts>
  <fonts count="5">
    <font>
      <name val="Calibri"/>
      <family val="2"/>
      <color theme="1"/>
      <sz val="11"/>
      <scheme val="minor"/>
    </font>
    <font>
      <b val="1"/>
      <color rgb="00252A4A"/>
      <sz val="16"/>
    </font>
    <font>
      <i val="1"/>
      <color rgb="00758696"/>
    </font>
    <font>
      <b val="1"/>
      <color rgb="00252A4A"/>
    </font>
    <font>
      <name val="Calibri"/>
      <b val="1"/>
      <color rgb="00FFF2D6"/>
      <sz val="11"/>
    </font>
  </fonts>
  <fills count="5">
    <fill>
      <patternFill/>
    </fill>
    <fill>
      <patternFill patternType="gray125"/>
    </fill>
    <fill>
      <patternFill patternType="solid">
        <fgColor rgb="00252A4A"/>
      </patternFill>
    </fill>
    <fill>
      <patternFill patternType="solid">
        <fgColor rgb="00FFF8E8"/>
      </patternFill>
    </fill>
    <fill>
      <patternFill patternType="solid">
        <fgColor rgb="00F3F1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0" applyAlignment="1" pivotButton="0" quotePrefix="0" xfId="0">
      <alignment vertical="center" wrapText="1"/>
    </xf>
    <xf numFmtId="0" fontId="0" fillId="3" borderId="0" pivotButton="0" quotePrefix="0" xfId="0"/>
    <xf numFmtId="164" fontId="0" fillId="3" borderId="0" pivotButton="0" quotePrefix="0" xfId="0"/>
    <xf numFmtId="9" fontId="0" fillId="3" borderId="0" pivotButton="0" quotePrefix="0" xfId="0"/>
    <xf numFmtId="165" fontId="0" fillId="3" borderId="0" pivotButton="0" quotePrefix="0" xfId="0"/>
    <xf numFmtId="1" fontId="0" fillId="3" borderId="0" pivotButton="0" quotePrefix="0" xfId="0"/>
    <xf numFmtId="164" fontId="0" fillId="0" borderId="0" pivotButton="0" quotePrefix="0" xfId="0"/>
    <xf numFmtId="9" fontId="0" fillId="4" borderId="0" pivotButton="0" quotePrefix="0" xfId="0"/>
    <xf numFmtId="164" fontId="0" fillId="4" borderId="0" pivotButton="0" quotePrefix="0" xfId="0"/>
    <xf numFmtId="165" fontId="0" fillId="0" borderId="0" pivotButton="0" quotePrefix="0" xfId="0"/>
    <xf numFmtId="1" fontId="0" fillId="4" borderId="0" pivotButton="0" quotePrefix="0" xfId="0"/>
    <xf numFmtId="0" fontId="0" fillId="4" borderId="0" pivotButton="0" quotePrefix="0" xfId="0"/>
    <xf numFmtId="0" fontId="4" fillId="2" borderId="0" applyAlignment="1" pivotButton="0" quotePrefix="0" xfId="0">
      <alignment vertical="top" wrapText="1"/>
    </xf>
    <xf numFmtId="0" fontId="4" fillId="2" borderId="0" pivotButton="0" quotePrefix="0" xfId="0"/>
    <xf numFmtId="9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dxfs count="2">
    <dxf>
      <font>
        <b val="1"/>
        <color rgb="00FFFFFF"/>
      </font>
      <fill>
        <patternFill patternType="solid">
          <fgColor rgb="00E5097F"/>
        </patternFill>
      </fill>
    </dxf>
    <dxf>
      <font>
        <b val="1"/>
        <color rgb="00252A4A"/>
      </font>
      <fill>
        <patternFill patternType="solid">
          <fgColor rgb="00FEBD3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8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Sales pipeline tracker template</t>
        </is>
      </c>
    </row>
    <row r="2">
      <c r="A2" s="2" t="inlineStr">
        <is>
          <t>From Supered (supered.io). Free to copy, edit, and share. Opens in Excel or Google Sheets.</t>
        </is>
      </c>
    </row>
    <row r="3">
      <c r="A3" s="3" t="inlineStr"/>
    </row>
    <row r="4">
      <c r="A4" s="4" t="inlineStr">
        <is>
          <t>The tabs</t>
        </is>
      </c>
    </row>
    <row r="5">
      <c r="A5" s="3" t="inlineStr">
        <is>
          <t>Pipeline: one row per open deal. You type the white columns; the shaded columns are formulas.</t>
        </is>
      </c>
    </row>
    <row r="6">
      <c r="A6" s="3" t="inlineStr">
        <is>
          <t>Stages: your stage names, a default probability, the buyer-side exit criteria, and the stale limit for each stage. Edit this tab first.</t>
        </is>
      </c>
    </row>
    <row r="7">
      <c r="A7" s="3" t="inlineStr">
        <is>
          <t>Prospect tracker: one row per person you are working before a deal exists, with a next-touch date and an overdue flag.</t>
        </is>
      </c>
    </row>
    <row r="8">
      <c r="A8" s="3" t="inlineStr">
        <is>
          <t>Summary: totals by stage and by owner. Every number there is a SUMIFS or COUNTIFS formula over the Pipeline tab. Nothing is typed in.</t>
        </is>
      </c>
    </row>
    <row r="9">
      <c r="A9" s="3" t="inlineStr"/>
    </row>
    <row r="10">
      <c r="A10" s="4" t="inlineStr">
        <is>
          <t>Before you start</t>
        </is>
      </c>
    </row>
    <row r="11">
      <c r="A11" s="3" t="inlineStr">
        <is>
          <t>1. Delete every row whose Deal or Prospect name starts with [Sample]. Their dates are formulas relative to today so the flags stay live as a demo.</t>
        </is>
      </c>
    </row>
    <row r="12">
      <c r="A12" s="3" t="inlineStr">
        <is>
          <t>2. Rename the stages on the Stages tab to match your CRM, and write the exit criteria as something the BUYER did.</t>
        </is>
      </c>
    </row>
    <row r="13">
      <c r="A13" s="3" t="inlineStr">
        <is>
          <t>3. Replace the default probabilities with your own stage-to-close rates once you have a quarter or two of history.</t>
        </is>
      </c>
    </row>
    <row r="14">
      <c r="A14" s="3" t="inlineStr">
        <is>
          <t>4. Set the stale limits: a good starting rule is about 1.5 times the median number of days a won deal spent in that stage.</t>
        </is>
      </c>
    </row>
    <row r="15">
      <c r="A15" s="3" t="inlineStr">
        <is>
          <t>5. Put your reps' names in the owner list on the Summary tab.</t>
        </is>
      </c>
    </row>
    <row r="16">
      <c r="A16" s="3" t="inlineStr"/>
    </row>
    <row r="17">
      <c r="A17" s="4" t="inlineStr">
        <is>
          <t>The three columns that do the most work</t>
        </is>
      </c>
    </row>
    <row r="18">
      <c r="A18" s="3" t="inlineStr">
        <is>
          <t>Next step date: a deal without a dated next step is a hope. The Stale flag fires when it is blank or overdue.</t>
        </is>
      </c>
    </row>
    <row r="19">
      <c r="A19" s="3" t="inlineStr">
        <is>
          <t>Buyer agreed?: Y only if the buyer said yes to that next step. A next step only the rep knows about does not count.</t>
        </is>
      </c>
    </row>
    <row r="20">
      <c r="A20" s="3" t="inlineStr">
        <is>
          <t>Stage entered: the date the deal moved into its current stage. Days in stage is calculated from it.</t>
        </is>
      </c>
    </row>
    <row r="21">
      <c r="A21" s="3" t="inlineStr"/>
    </row>
    <row r="22">
      <c r="A22" s="4" t="inlineStr">
        <is>
          <t>The stale flag, in order of priority</t>
        </is>
      </c>
    </row>
    <row r="23">
      <c r="A23" s="3" t="inlineStr">
        <is>
          <t>STALE: close date passed / STALE: no next step / STALE: next step overdue / STALE: over stage limit / STALE: no activity in N days (N is set on the Stages tab).</t>
        </is>
      </c>
    </row>
    <row r="24">
      <c r="A24" s="3" t="inlineStr"/>
    </row>
    <row r="25">
      <c r="A25" s="4" t="inlineStr">
        <is>
          <t>The weekly review (30 minutes)</t>
        </is>
      </c>
    </row>
    <row r="26">
      <c r="A26" s="3" t="inlineStr">
        <is>
          <t>Filter Pipeline on the Stale flag. For each flagged deal: get a dated, buyer-agreed next step, move the stage back, or close it lost. Then read the Summary tab.</t>
        </is>
      </c>
    </row>
    <row r="27">
      <c r="A27" s="3" t="inlineStr"/>
    </row>
    <row r="28">
      <c r="A28" s="2" t="inlineStr">
        <is>
          <t>Guide: https://www.supered.io/blog/sales-pipeline-tracker/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2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0" customWidth="1" min="2" max="2"/>
    <col width="14" customWidth="1" min="3" max="3"/>
    <col width="26" customWidth="1" min="4" max="4"/>
    <col width="12" customWidth="1" min="5" max="5"/>
    <col width="13" customWidth="1" min="6" max="6"/>
    <col width="14" customWidth="1" min="7" max="7"/>
    <col width="12" customWidth="1" min="8" max="8"/>
    <col width="34" customWidth="1" min="9" max="9"/>
    <col width="13" customWidth="1" min="10" max="10"/>
    <col width="11" customWidth="1" min="11" max="11"/>
    <col width="12" customWidth="1" min="12" max="12"/>
    <col width="10" customWidth="1" min="13" max="13"/>
    <col width="12" customWidth="1" min="14" max="14"/>
    <col width="30" customWidth="1" min="15" max="15"/>
    <col width="10" customWidth="1" min="16" max="16"/>
  </cols>
  <sheetData>
    <row r="1" ht="34" customHeight="1">
      <c r="A1" s="5" t="inlineStr">
        <is>
          <t>Deal</t>
        </is>
      </c>
      <c r="B1" s="5" t="inlineStr">
        <is>
          <t>Account</t>
        </is>
      </c>
      <c r="C1" s="5" t="inlineStr">
        <is>
          <t>Owner</t>
        </is>
      </c>
      <c r="D1" s="5" t="inlineStr">
        <is>
          <t>Stage</t>
        </is>
      </c>
      <c r="E1" s="5" t="inlineStr">
        <is>
          <t>Amount</t>
        </is>
      </c>
      <c r="F1" s="5" t="inlineStr">
        <is>
          <t>Probability (from Stages)</t>
        </is>
      </c>
      <c r="G1" s="5" t="inlineStr">
        <is>
          <t>Weighted amount</t>
        </is>
      </c>
      <c r="H1" s="5" t="inlineStr">
        <is>
          <t>Close date</t>
        </is>
      </c>
      <c r="I1" s="5" t="inlineStr">
        <is>
          <t>Next step</t>
        </is>
      </c>
      <c r="J1" s="5" t="inlineStr">
        <is>
          <t>Next step date</t>
        </is>
      </c>
      <c r="K1" s="5" t="inlineStr">
        <is>
          <t>Buyer agreed? (Y/N)</t>
        </is>
      </c>
      <c r="L1" s="5" t="inlineStr">
        <is>
          <t>Stage entered</t>
        </is>
      </c>
      <c r="M1" s="5" t="inlineStr">
        <is>
          <t>Days in stage</t>
        </is>
      </c>
      <c r="N1" s="5" t="inlineStr">
        <is>
          <t>Last activity</t>
        </is>
      </c>
      <c r="O1" s="5" t="inlineStr">
        <is>
          <t>Stale flag</t>
        </is>
      </c>
      <c r="P1" s="5" t="inlineStr">
        <is>
          <t>Open or closed</t>
        </is>
      </c>
    </row>
    <row r="2">
      <c r="A2" s="6" t="inlineStr">
        <is>
          <t>[Sample] Northwind: 40 seats</t>
        </is>
      </c>
      <c r="B2" s="6" t="inlineStr">
        <is>
          <t>Northwind (sample)</t>
        </is>
      </c>
      <c r="C2" s="6" t="inlineStr">
        <is>
          <t>Owner A</t>
        </is>
      </c>
      <c r="D2" s="6" t="inlineStr">
        <is>
          <t>Discovery complete</t>
        </is>
      </c>
      <c r="E2" s="7" t="n">
        <v>24000</v>
      </c>
      <c r="F2" s="8">
        <f>IF($D2="","",IFERROR(VLOOKUP($D2,Stages!$A$2:$B$15,2,FALSE),""))</f>
        <v/>
      </c>
      <c r="G2" s="7">
        <f>IF(OR($E2="",$F2=""),"",$E2*$F2)</f>
        <v/>
      </c>
      <c r="H2" s="9">
        <f>TODAY()+45</f>
        <v/>
      </c>
      <c r="I2" s="6" t="inlineStr">
        <is>
          <t>Pain review with ops lead</t>
        </is>
      </c>
      <c r="J2" s="9">
        <f>TODAY()+3</f>
        <v/>
      </c>
      <c r="K2" s="6" t="inlineStr">
        <is>
          <t>Y</t>
        </is>
      </c>
      <c r="L2" s="9">
        <f>TODAY()-6</f>
        <v/>
      </c>
      <c r="M2" s="10">
        <f>IF(OR($D2="",$L2=""),"",TODAY()-$L2)</f>
        <v/>
      </c>
      <c r="N2" s="9">
        <f>TODAY()-2</f>
        <v/>
      </c>
      <c r="O2" s="6">
        <f>IF($D2="","",IF(IFERROR(VLOOKUP($D2,Stages!$A$2:$E$15,5,FALSE),"Open")="Closed","",IF(AND($H2&lt;&gt;"",$H2&lt;TODAY()),"STALE: close date passed",IF($J2="","STALE: no next step",IF($J2+Stages!$H$3&lt;TODAY(),"STALE: next step overdue",IF(AND($M2&lt;&gt;"",IFERROR(VLOOKUP($D2,Stages!$A$2:$D$15,4,FALSE),"")&lt;&gt;"",$M2&gt;IFERROR(VLOOKUP($D2,Stages!$A$2:$D$15,4,FALSE),"")),"STALE: over stage limit",IF(AND($N2&lt;&gt;"",TODAY()-$N2&gt;Stages!$H$2),"STALE: no activity in "&amp;Stages!$H$2&amp;" days",IF($K2&lt;&gt;"Y","Check: next step not buyer-agreed","OK"))))))))</f>
        <v/>
      </c>
      <c r="P2" s="6">
        <f>IF($D2="","",IFERROR(VLOOKUP($D2,Stages!$A$2:$E$15,5,FALSE),"Open"))</f>
        <v/>
      </c>
    </row>
    <row r="3">
      <c r="A3" s="6" t="inlineStr">
        <is>
          <t>[Sample] Harbor Supply: pilot</t>
        </is>
      </c>
      <c r="B3" s="6" t="inlineStr">
        <is>
          <t>Harbor Supply (sample)</t>
        </is>
      </c>
      <c r="C3" s="6" t="inlineStr">
        <is>
          <t>Owner A</t>
        </is>
      </c>
      <c r="D3" s="6" t="inlineStr">
        <is>
          <t>Proposal in review</t>
        </is>
      </c>
      <c r="E3" s="7" t="n">
        <v>18000</v>
      </c>
      <c r="F3" s="8">
        <f>IF($D3="","",IFERROR(VLOOKUP($D3,Stages!$A$2:$B$15,2,FALSE),""))</f>
        <v/>
      </c>
      <c r="G3" s="7">
        <f>IF(OR($E3="",$F3=""),"",$E3*$F3)</f>
        <v/>
      </c>
      <c r="H3" s="9">
        <f>TODAY()+20</f>
        <v/>
      </c>
      <c r="I3" s="6" t="inlineStr">
        <is>
          <t>Economic buyer reviews proposal</t>
        </is>
      </c>
      <c r="J3" s="9">
        <f>TODAY()-4</f>
        <v/>
      </c>
      <c r="K3" s="6" t="inlineStr">
        <is>
          <t>Y</t>
        </is>
      </c>
      <c r="L3" s="9">
        <f>TODAY()-19</f>
        <v/>
      </c>
      <c r="M3" s="10">
        <f>IF(OR($D3="",$L3=""),"",TODAY()-$L3)</f>
        <v/>
      </c>
      <c r="N3" s="9">
        <f>TODAY()-12</f>
        <v/>
      </c>
      <c r="O3" s="6">
        <f>IF($D3="","",IF(IFERROR(VLOOKUP($D3,Stages!$A$2:$E$15,5,FALSE),"Open")="Closed","",IF(AND($H3&lt;&gt;"",$H3&lt;TODAY()),"STALE: close date passed",IF($J3="","STALE: no next step",IF($J3+Stages!$H$3&lt;TODAY(),"STALE: next step overdue",IF(AND($M3&lt;&gt;"",IFERROR(VLOOKUP($D3,Stages!$A$2:$D$15,4,FALSE),"")&lt;&gt;"",$M3&gt;IFERROR(VLOOKUP($D3,Stages!$A$2:$D$15,4,FALSE),"")),"STALE: over stage limit",IF(AND($N3&lt;&gt;"",TODAY()-$N3&gt;Stages!$H$2),"STALE: no activity in "&amp;Stages!$H$2&amp;" days",IF($K3&lt;&gt;"Y","Check: next step not buyer-agreed","OK"))))))))</f>
        <v/>
      </c>
      <c r="P3" s="6">
        <f>IF($D3="","",IFERROR(VLOOKUP($D3,Stages!$A$2:$E$15,5,FALSE),"Open"))</f>
        <v/>
      </c>
    </row>
    <row r="4">
      <c r="A4" s="6" t="inlineStr">
        <is>
          <t>[Sample] Pine Labs: renewal</t>
        </is>
      </c>
      <c r="B4" s="6" t="inlineStr">
        <is>
          <t>Pine Labs (sample)</t>
        </is>
      </c>
      <c r="C4" s="6" t="inlineStr">
        <is>
          <t>Owner B</t>
        </is>
      </c>
      <c r="D4" s="6" t="inlineStr">
        <is>
          <t>Solution validated</t>
        </is>
      </c>
      <c r="E4" s="7" t="n">
        <v>36000</v>
      </c>
      <c r="F4" s="8">
        <f>IF($D4="","",IFERROR(VLOOKUP($D4,Stages!$A$2:$B$15,2,FALSE),""))</f>
        <v/>
      </c>
      <c r="G4" s="7">
        <f>IF(OR($E4="",$F4=""),"",$E4*$F4)</f>
        <v/>
      </c>
      <c r="H4" s="9">
        <f>TODAY()+30</f>
        <v/>
      </c>
      <c r="I4" s="6" t="n"/>
      <c r="J4" s="9" t="n"/>
      <c r="K4" s="6" t="inlineStr">
        <is>
          <t>N</t>
        </is>
      </c>
      <c r="L4" s="9">
        <f>TODAY()-9</f>
        <v/>
      </c>
      <c r="M4" s="10">
        <f>IF(OR($D4="",$L4=""),"",TODAY()-$L4)</f>
        <v/>
      </c>
      <c r="N4" s="9">
        <f>TODAY()-3</f>
        <v/>
      </c>
      <c r="O4" s="6">
        <f>IF($D4="","",IF(IFERROR(VLOOKUP($D4,Stages!$A$2:$E$15,5,FALSE),"Open")="Closed","",IF(AND($H4&lt;&gt;"",$H4&lt;TODAY()),"STALE: close date passed",IF($J4="","STALE: no next step",IF($J4+Stages!$H$3&lt;TODAY(),"STALE: next step overdue",IF(AND($M4&lt;&gt;"",IFERROR(VLOOKUP($D4,Stages!$A$2:$D$15,4,FALSE),"")&lt;&gt;"",$M4&gt;IFERROR(VLOOKUP($D4,Stages!$A$2:$D$15,4,FALSE),"")),"STALE: over stage limit",IF(AND($N4&lt;&gt;"",TODAY()-$N4&gt;Stages!$H$2),"STALE: no activity in "&amp;Stages!$H$2&amp;" days",IF($K4&lt;&gt;"Y","Check: next step not buyer-agreed","OK"))))))))</f>
        <v/>
      </c>
      <c r="P4" s="6">
        <f>IF($D4="","",IFERROR(VLOOKUP($D4,Stages!$A$2:$E$15,5,FALSE),"Open"))</f>
        <v/>
      </c>
    </row>
    <row r="5">
      <c r="A5" s="6" t="inlineStr">
        <is>
          <t>[Sample] Lakeview: new logo</t>
        </is>
      </c>
      <c r="B5" s="6" t="inlineStr">
        <is>
          <t>Lakeview (sample)</t>
        </is>
      </c>
      <c r="C5" s="6" t="inlineStr">
        <is>
          <t>Owner B</t>
        </is>
      </c>
      <c r="D5" s="6" t="inlineStr">
        <is>
          <t>Negotiation / paper process</t>
        </is>
      </c>
      <c r="E5" s="7" t="n">
        <v>52000</v>
      </c>
      <c r="F5" s="8">
        <f>IF($D5="","",IFERROR(VLOOKUP($D5,Stages!$A$2:$B$15,2,FALSE),""))</f>
        <v/>
      </c>
      <c r="G5" s="7">
        <f>IF(OR($E5="",$F5=""),"",$E5*$F5)</f>
        <v/>
      </c>
      <c r="H5" s="9">
        <f>TODAY()-3</f>
        <v/>
      </c>
      <c r="I5" s="6" t="inlineStr">
        <is>
          <t>Security review call</t>
        </is>
      </c>
      <c r="J5" s="9">
        <f>TODAY()+5</f>
        <v/>
      </c>
      <c r="K5" s="6" t="inlineStr">
        <is>
          <t>Y</t>
        </is>
      </c>
      <c r="L5" s="9">
        <f>TODAY()-25</f>
        <v/>
      </c>
      <c r="M5" s="10">
        <f>IF(OR($D5="",$L5=""),"",TODAY()-$L5)</f>
        <v/>
      </c>
      <c r="N5" s="9">
        <f>TODAY()-1</f>
        <v/>
      </c>
      <c r="O5" s="6">
        <f>IF($D5="","",IF(IFERROR(VLOOKUP($D5,Stages!$A$2:$E$15,5,FALSE),"Open")="Closed","",IF(AND($H5&lt;&gt;"",$H5&lt;TODAY()),"STALE: close date passed",IF($J5="","STALE: no next step",IF($J5+Stages!$H$3&lt;TODAY(),"STALE: next step overdue",IF(AND($M5&lt;&gt;"",IFERROR(VLOOKUP($D5,Stages!$A$2:$D$15,4,FALSE),"")&lt;&gt;"",$M5&gt;IFERROR(VLOOKUP($D5,Stages!$A$2:$D$15,4,FALSE),"")),"STALE: over stage limit",IF(AND($N5&lt;&gt;"",TODAY()-$N5&gt;Stages!$H$2),"STALE: no activity in "&amp;Stages!$H$2&amp;" days",IF($K5&lt;&gt;"Y","Check: next step not buyer-agreed","OK"))))))))</f>
        <v/>
      </c>
      <c r="P5" s="6">
        <f>IF($D5="","",IFERROR(VLOOKUP($D5,Stages!$A$2:$E$15,5,FALSE),"Open"))</f>
        <v/>
      </c>
    </row>
    <row r="6">
      <c r="A6" s="6" t="inlineStr">
        <is>
          <t>[Sample] Crestline: expansion</t>
        </is>
      </c>
      <c r="B6" s="6" t="inlineStr">
        <is>
          <t>Crestline (sample)</t>
        </is>
      </c>
      <c r="C6" s="6" t="inlineStr">
        <is>
          <t>Owner A</t>
        </is>
      </c>
      <c r="D6" s="6" t="inlineStr">
        <is>
          <t>Qualified</t>
        </is>
      </c>
      <c r="E6" s="7" t="n">
        <v>9000</v>
      </c>
      <c r="F6" s="8">
        <f>IF($D6="","",IFERROR(VLOOKUP($D6,Stages!$A$2:$B$15,2,FALSE),""))</f>
        <v/>
      </c>
      <c r="G6" s="7">
        <f>IF(OR($E6="",$F6=""),"",$E6*$F6)</f>
        <v/>
      </c>
      <c r="H6" s="9">
        <f>TODAY()+60</f>
        <v/>
      </c>
      <c r="I6" s="6" t="inlineStr">
        <is>
          <t>Discovery call</t>
        </is>
      </c>
      <c r="J6" s="9">
        <f>TODAY()+7</f>
        <v/>
      </c>
      <c r="K6" s="6" t="inlineStr">
        <is>
          <t>N</t>
        </is>
      </c>
      <c r="L6" s="9">
        <f>TODAY()-30</f>
        <v/>
      </c>
      <c r="M6" s="10">
        <f>IF(OR($D6="",$L6=""),"",TODAY()-$L6)</f>
        <v/>
      </c>
      <c r="N6" s="9">
        <f>TODAY()-21</f>
        <v/>
      </c>
      <c r="O6" s="6">
        <f>IF($D6="","",IF(IFERROR(VLOOKUP($D6,Stages!$A$2:$E$15,5,FALSE),"Open")="Closed","",IF(AND($H6&lt;&gt;"",$H6&lt;TODAY()),"STALE: close date passed",IF($J6="","STALE: no next step",IF($J6+Stages!$H$3&lt;TODAY(),"STALE: next step overdue",IF(AND($M6&lt;&gt;"",IFERROR(VLOOKUP($D6,Stages!$A$2:$D$15,4,FALSE),"")&lt;&gt;"",$M6&gt;IFERROR(VLOOKUP($D6,Stages!$A$2:$D$15,4,FALSE),"")),"STALE: over stage limit",IF(AND($N6&lt;&gt;"",TODAY()-$N6&gt;Stages!$H$2),"STALE: no activity in "&amp;Stages!$H$2&amp;" days",IF($K6&lt;&gt;"Y","Check: next step not buyer-agreed","OK"))))))))</f>
        <v/>
      </c>
      <c r="P6" s="6">
        <f>IF($D6="","",IFERROR(VLOOKUP($D6,Stages!$A$2:$E$15,5,FALSE),"Open"))</f>
        <v/>
      </c>
    </row>
    <row r="7">
      <c r="A7" s="6" t="inlineStr">
        <is>
          <t>[Sample] Orchard Co: team plan</t>
        </is>
      </c>
      <c r="B7" s="6" t="inlineStr">
        <is>
          <t>Orchard Co (sample)</t>
        </is>
      </c>
      <c r="C7" s="6" t="inlineStr">
        <is>
          <t>Owner B</t>
        </is>
      </c>
      <c r="D7" s="6" t="inlineStr">
        <is>
          <t>Closed won</t>
        </is>
      </c>
      <c r="E7" s="7" t="n">
        <v>12000</v>
      </c>
      <c r="F7" s="8">
        <f>IF($D7="","",IFERROR(VLOOKUP($D7,Stages!$A$2:$B$15,2,FALSE),""))</f>
        <v/>
      </c>
      <c r="G7" s="7">
        <f>IF(OR($E7="",$F7=""),"",$E7*$F7)</f>
        <v/>
      </c>
      <c r="H7" s="9">
        <f>TODAY()-8</f>
        <v/>
      </c>
      <c r="I7" s="6" t="n"/>
      <c r="J7" s="9" t="n"/>
      <c r="K7" s="6" t="n"/>
      <c r="L7" s="9">
        <f>TODAY()-8</f>
        <v/>
      </c>
      <c r="M7" s="10">
        <f>IF(OR($D7="",$L7=""),"",TODAY()-$L7)</f>
        <v/>
      </c>
      <c r="N7" s="9">
        <f>TODAY()-8</f>
        <v/>
      </c>
      <c r="O7" s="6">
        <f>IF($D7="","",IF(IFERROR(VLOOKUP($D7,Stages!$A$2:$E$15,5,FALSE),"Open")="Closed","",IF(AND($H7&lt;&gt;"",$H7&lt;TODAY()),"STALE: close date passed",IF($J7="","STALE: no next step",IF($J7+Stages!$H$3&lt;TODAY(),"STALE: next step overdue",IF(AND($M7&lt;&gt;"",IFERROR(VLOOKUP($D7,Stages!$A$2:$D$15,4,FALSE),"")&lt;&gt;"",$M7&gt;IFERROR(VLOOKUP($D7,Stages!$A$2:$D$15,4,FALSE),"")),"STALE: over stage limit",IF(AND($N7&lt;&gt;"",TODAY()-$N7&gt;Stages!$H$2),"STALE: no activity in "&amp;Stages!$H$2&amp;" days",IF($K7&lt;&gt;"Y","Check: next step not buyer-agreed","OK"))))))))</f>
        <v/>
      </c>
      <c r="P7" s="6">
        <f>IF($D7="","",IFERROR(VLOOKUP($D7,Stages!$A$2:$E$15,5,FALSE),"Open"))</f>
        <v/>
      </c>
    </row>
    <row r="8">
      <c r="E8" s="11" t="n"/>
      <c r="F8" s="12">
        <f>IF($D8="","",IFERROR(VLOOKUP($D8,Stages!$A$2:$B$15,2,FALSE),""))</f>
        <v/>
      </c>
      <c r="G8" s="13">
        <f>IF(OR($E8="",$F8=""),"",$E8*$F8)</f>
        <v/>
      </c>
      <c r="H8" s="14" t="n"/>
      <c r="J8" s="14" t="n"/>
      <c r="L8" s="14" t="n"/>
      <c r="M8" s="15">
        <f>IF(OR($D8="",$L8=""),"",TODAY()-$L8)</f>
        <v/>
      </c>
      <c r="N8" s="14" t="n"/>
      <c r="O8" s="16">
        <f>IF($D8="","",IF(IFERROR(VLOOKUP($D8,Stages!$A$2:$E$15,5,FALSE),"Open")="Closed","",IF(AND($H8&lt;&gt;"",$H8&lt;TODAY()),"STALE: close date passed",IF($J8="","STALE: no next step",IF($J8+Stages!$H$3&lt;TODAY(),"STALE: next step overdue",IF(AND($M8&lt;&gt;"",IFERROR(VLOOKUP($D8,Stages!$A$2:$D$15,4,FALSE),"")&lt;&gt;"",$M8&gt;IFERROR(VLOOKUP($D8,Stages!$A$2:$D$15,4,FALSE),"")),"STALE: over stage limit",IF(AND($N8&lt;&gt;"",TODAY()-$N8&gt;Stages!$H$2),"STALE: no activity in "&amp;Stages!$H$2&amp;" days",IF($K8&lt;&gt;"Y","Check: next step not buyer-agreed","OK"))))))))</f>
        <v/>
      </c>
      <c r="P8" s="16">
        <f>IF($D8="","",IFERROR(VLOOKUP($D8,Stages!$A$2:$E$15,5,FALSE),"Open"))</f>
        <v/>
      </c>
    </row>
    <row r="9">
      <c r="E9" s="11" t="n"/>
      <c r="F9" s="12">
        <f>IF($D9="","",IFERROR(VLOOKUP($D9,Stages!$A$2:$B$15,2,FALSE),""))</f>
        <v/>
      </c>
      <c r="G9" s="13">
        <f>IF(OR($E9="",$F9=""),"",$E9*$F9)</f>
        <v/>
      </c>
      <c r="H9" s="14" t="n"/>
      <c r="J9" s="14" t="n"/>
      <c r="L9" s="14" t="n"/>
      <c r="M9" s="15">
        <f>IF(OR($D9="",$L9=""),"",TODAY()-$L9)</f>
        <v/>
      </c>
      <c r="N9" s="14" t="n"/>
      <c r="O9" s="16">
        <f>IF($D9="","",IF(IFERROR(VLOOKUP($D9,Stages!$A$2:$E$15,5,FALSE),"Open")="Closed","",IF(AND($H9&lt;&gt;"",$H9&lt;TODAY()),"STALE: close date passed",IF($J9="","STALE: no next step",IF($J9+Stages!$H$3&lt;TODAY(),"STALE: next step overdue",IF(AND($M9&lt;&gt;"",IFERROR(VLOOKUP($D9,Stages!$A$2:$D$15,4,FALSE),"")&lt;&gt;"",$M9&gt;IFERROR(VLOOKUP($D9,Stages!$A$2:$D$15,4,FALSE),"")),"STALE: over stage limit",IF(AND($N9&lt;&gt;"",TODAY()-$N9&gt;Stages!$H$2),"STALE: no activity in "&amp;Stages!$H$2&amp;" days",IF($K9&lt;&gt;"Y","Check: next step not buyer-agreed","OK"))))))))</f>
        <v/>
      </c>
      <c r="P9" s="16">
        <f>IF($D9="","",IFERROR(VLOOKUP($D9,Stages!$A$2:$E$15,5,FALSE),"Open"))</f>
        <v/>
      </c>
    </row>
    <row r="10">
      <c r="E10" s="11" t="n"/>
      <c r="F10" s="12">
        <f>IF($D10="","",IFERROR(VLOOKUP($D10,Stages!$A$2:$B$15,2,FALSE),""))</f>
        <v/>
      </c>
      <c r="G10" s="13">
        <f>IF(OR($E10="",$F10=""),"",$E10*$F10)</f>
        <v/>
      </c>
      <c r="H10" s="14" t="n"/>
      <c r="J10" s="14" t="n"/>
      <c r="L10" s="14" t="n"/>
      <c r="M10" s="15">
        <f>IF(OR($D10="",$L10=""),"",TODAY()-$L10)</f>
        <v/>
      </c>
      <c r="N10" s="14" t="n"/>
      <c r="O10" s="16">
        <f>IF($D10="","",IF(IFERROR(VLOOKUP($D10,Stages!$A$2:$E$15,5,FALSE),"Open")="Closed","",IF(AND($H10&lt;&gt;"",$H10&lt;TODAY()),"STALE: close date passed",IF($J10="","STALE: no next step",IF($J10+Stages!$H$3&lt;TODAY(),"STALE: next step overdue",IF(AND($M10&lt;&gt;"",IFERROR(VLOOKUP($D10,Stages!$A$2:$D$15,4,FALSE),"")&lt;&gt;"",$M10&gt;IFERROR(VLOOKUP($D10,Stages!$A$2:$D$15,4,FALSE),"")),"STALE: over stage limit",IF(AND($N10&lt;&gt;"",TODAY()-$N10&gt;Stages!$H$2),"STALE: no activity in "&amp;Stages!$H$2&amp;" days",IF($K10&lt;&gt;"Y","Check: next step not buyer-agreed","OK"))))))))</f>
        <v/>
      </c>
      <c r="P10" s="16">
        <f>IF($D10="","",IFERROR(VLOOKUP($D10,Stages!$A$2:$E$15,5,FALSE),"Open"))</f>
        <v/>
      </c>
    </row>
    <row r="11">
      <c r="E11" s="11" t="n"/>
      <c r="F11" s="12">
        <f>IF($D11="","",IFERROR(VLOOKUP($D11,Stages!$A$2:$B$15,2,FALSE),""))</f>
        <v/>
      </c>
      <c r="G11" s="13">
        <f>IF(OR($E11="",$F11=""),"",$E11*$F11)</f>
        <v/>
      </c>
      <c r="H11" s="14" t="n"/>
      <c r="J11" s="14" t="n"/>
      <c r="L11" s="14" t="n"/>
      <c r="M11" s="15">
        <f>IF(OR($D11="",$L11=""),"",TODAY()-$L11)</f>
        <v/>
      </c>
      <c r="N11" s="14" t="n"/>
      <c r="O11" s="16">
        <f>IF($D11="","",IF(IFERROR(VLOOKUP($D11,Stages!$A$2:$E$15,5,FALSE),"Open")="Closed","",IF(AND($H11&lt;&gt;"",$H11&lt;TODAY()),"STALE: close date passed",IF($J11="","STALE: no next step",IF($J11+Stages!$H$3&lt;TODAY(),"STALE: next step overdue",IF(AND($M11&lt;&gt;"",IFERROR(VLOOKUP($D11,Stages!$A$2:$D$15,4,FALSE),"")&lt;&gt;"",$M11&gt;IFERROR(VLOOKUP($D11,Stages!$A$2:$D$15,4,FALSE),"")),"STALE: over stage limit",IF(AND($N11&lt;&gt;"",TODAY()-$N11&gt;Stages!$H$2),"STALE: no activity in "&amp;Stages!$H$2&amp;" days",IF($K11&lt;&gt;"Y","Check: next step not buyer-agreed","OK"))))))))</f>
        <v/>
      </c>
      <c r="P11" s="16">
        <f>IF($D11="","",IFERROR(VLOOKUP($D11,Stages!$A$2:$E$15,5,FALSE),"Open"))</f>
        <v/>
      </c>
    </row>
    <row r="12">
      <c r="E12" s="11" t="n"/>
      <c r="F12" s="12">
        <f>IF($D12="","",IFERROR(VLOOKUP($D12,Stages!$A$2:$B$15,2,FALSE),""))</f>
        <v/>
      </c>
      <c r="G12" s="13">
        <f>IF(OR($E12="",$F12=""),"",$E12*$F12)</f>
        <v/>
      </c>
      <c r="H12" s="14" t="n"/>
      <c r="J12" s="14" t="n"/>
      <c r="L12" s="14" t="n"/>
      <c r="M12" s="15">
        <f>IF(OR($D12="",$L12=""),"",TODAY()-$L12)</f>
        <v/>
      </c>
      <c r="N12" s="14" t="n"/>
      <c r="O12" s="16">
        <f>IF($D12="","",IF(IFERROR(VLOOKUP($D12,Stages!$A$2:$E$15,5,FALSE),"Open")="Closed","",IF(AND($H12&lt;&gt;"",$H12&lt;TODAY()),"STALE: close date passed",IF($J12="","STALE: no next step",IF($J12+Stages!$H$3&lt;TODAY(),"STALE: next step overdue",IF(AND($M12&lt;&gt;"",IFERROR(VLOOKUP($D12,Stages!$A$2:$D$15,4,FALSE),"")&lt;&gt;"",$M12&gt;IFERROR(VLOOKUP($D12,Stages!$A$2:$D$15,4,FALSE),"")),"STALE: over stage limit",IF(AND($N12&lt;&gt;"",TODAY()-$N12&gt;Stages!$H$2),"STALE: no activity in "&amp;Stages!$H$2&amp;" days",IF($K12&lt;&gt;"Y","Check: next step not buyer-agreed","OK"))))))))</f>
        <v/>
      </c>
      <c r="P12" s="16">
        <f>IF($D12="","",IFERROR(VLOOKUP($D12,Stages!$A$2:$E$15,5,FALSE),"Open"))</f>
        <v/>
      </c>
    </row>
    <row r="13">
      <c r="E13" s="11" t="n"/>
      <c r="F13" s="12">
        <f>IF($D13="","",IFERROR(VLOOKUP($D13,Stages!$A$2:$B$15,2,FALSE),""))</f>
        <v/>
      </c>
      <c r="G13" s="13">
        <f>IF(OR($E13="",$F13=""),"",$E13*$F13)</f>
        <v/>
      </c>
      <c r="H13" s="14" t="n"/>
      <c r="J13" s="14" t="n"/>
      <c r="L13" s="14" t="n"/>
      <c r="M13" s="15">
        <f>IF(OR($D13="",$L13=""),"",TODAY()-$L13)</f>
        <v/>
      </c>
      <c r="N13" s="14" t="n"/>
      <c r="O13" s="16">
        <f>IF($D13="","",IF(IFERROR(VLOOKUP($D13,Stages!$A$2:$E$15,5,FALSE),"Open")="Closed","",IF(AND($H13&lt;&gt;"",$H13&lt;TODAY()),"STALE: close date passed",IF($J13="","STALE: no next step",IF($J13+Stages!$H$3&lt;TODAY(),"STALE: next step overdue",IF(AND($M13&lt;&gt;"",IFERROR(VLOOKUP($D13,Stages!$A$2:$D$15,4,FALSE),"")&lt;&gt;"",$M13&gt;IFERROR(VLOOKUP($D13,Stages!$A$2:$D$15,4,FALSE),"")),"STALE: over stage limit",IF(AND($N13&lt;&gt;"",TODAY()-$N13&gt;Stages!$H$2),"STALE: no activity in "&amp;Stages!$H$2&amp;" days",IF($K13&lt;&gt;"Y","Check: next step not buyer-agreed","OK"))))))))</f>
        <v/>
      </c>
      <c r="P13" s="16">
        <f>IF($D13="","",IFERROR(VLOOKUP($D13,Stages!$A$2:$E$15,5,FALSE),"Open"))</f>
        <v/>
      </c>
    </row>
    <row r="14">
      <c r="E14" s="11" t="n"/>
      <c r="F14" s="12">
        <f>IF($D14="","",IFERROR(VLOOKUP($D14,Stages!$A$2:$B$15,2,FALSE),""))</f>
        <v/>
      </c>
      <c r="G14" s="13">
        <f>IF(OR($E14="",$F14=""),"",$E14*$F14)</f>
        <v/>
      </c>
      <c r="H14" s="14" t="n"/>
      <c r="J14" s="14" t="n"/>
      <c r="L14" s="14" t="n"/>
      <c r="M14" s="15">
        <f>IF(OR($D14="",$L14=""),"",TODAY()-$L14)</f>
        <v/>
      </c>
      <c r="N14" s="14" t="n"/>
      <c r="O14" s="16">
        <f>IF($D14="","",IF(IFERROR(VLOOKUP($D14,Stages!$A$2:$E$15,5,FALSE),"Open")="Closed","",IF(AND($H14&lt;&gt;"",$H14&lt;TODAY()),"STALE: close date passed",IF($J14="","STALE: no next step",IF($J14+Stages!$H$3&lt;TODAY(),"STALE: next step overdue",IF(AND($M14&lt;&gt;"",IFERROR(VLOOKUP($D14,Stages!$A$2:$D$15,4,FALSE),"")&lt;&gt;"",$M14&gt;IFERROR(VLOOKUP($D14,Stages!$A$2:$D$15,4,FALSE),"")),"STALE: over stage limit",IF(AND($N14&lt;&gt;"",TODAY()-$N14&gt;Stages!$H$2),"STALE: no activity in "&amp;Stages!$H$2&amp;" days",IF($K14&lt;&gt;"Y","Check: next step not buyer-agreed","OK"))))))))</f>
        <v/>
      </c>
      <c r="P14" s="16">
        <f>IF($D14="","",IFERROR(VLOOKUP($D14,Stages!$A$2:$E$15,5,FALSE),"Open"))</f>
        <v/>
      </c>
    </row>
    <row r="15">
      <c r="E15" s="11" t="n"/>
      <c r="F15" s="12">
        <f>IF($D15="","",IFERROR(VLOOKUP($D15,Stages!$A$2:$B$15,2,FALSE),""))</f>
        <v/>
      </c>
      <c r="G15" s="13">
        <f>IF(OR($E15="",$F15=""),"",$E15*$F15)</f>
        <v/>
      </c>
      <c r="H15" s="14" t="n"/>
      <c r="J15" s="14" t="n"/>
      <c r="L15" s="14" t="n"/>
      <c r="M15" s="15">
        <f>IF(OR($D15="",$L15=""),"",TODAY()-$L15)</f>
        <v/>
      </c>
      <c r="N15" s="14" t="n"/>
      <c r="O15" s="16">
        <f>IF($D15="","",IF(IFERROR(VLOOKUP($D15,Stages!$A$2:$E$15,5,FALSE),"Open")="Closed","",IF(AND($H15&lt;&gt;"",$H15&lt;TODAY()),"STALE: close date passed",IF($J15="","STALE: no next step",IF($J15+Stages!$H$3&lt;TODAY(),"STALE: next step overdue",IF(AND($M15&lt;&gt;"",IFERROR(VLOOKUP($D15,Stages!$A$2:$D$15,4,FALSE),"")&lt;&gt;"",$M15&gt;IFERROR(VLOOKUP($D15,Stages!$A$2:$D$15,4,FALSE),"")),"STALE: over stage limit",IF(AND($N15&lt;&gt;"",TODAY()-$N15&gt;Stages!$H$2),"STALE: no activity in "&amp;Stages!$H$2&amp;" days",IF($K15&lt;&gt;"Y","Check: next step not buyer-agreed","OK"))))))))</f>
        <v/>
      </c>
      <c r="P15" s="16">
        <f>IF($D15="","",IFERROR(VLOOKUP($D15,Stages!$A$2:$E$15,5,FALSE),"Open"))</f>
        <v/>
      </c>
    </row>
    <row r="16">
      <c r="E16" s="11" t="n"/>
      <c r="F16" s="12">
        <f>IF($D16="","",IFERROR(VLOOKUP($D16,Stages!$A$2:$B$15,2,FALSE),""))</f>
        <v/>
      </c>
      <c r="G16" s="13">
        <f>IF(OR($E16="",$F16=""),"",$E16*$F16)</f>
        <v/>
      </c>
      <c r="H16" s="14" t="n"/>
      <c r="J16" s="14" t="n"/>
      <c r="L16" s="14" t="n"/>
      <c r="M16" s="15">
        <f>IF(OR($D16="",$L16=""),"",TODAY()-$L16)</f>
        <v/>
      </c>
      <c r="N16" s="14" t="n"/>
      <c r="O16" s="16">
        <f>IF($D16="","",IF(IFERROR(VLOOKUP($D16,Stages!$A$2:$E$15,5,FALSE),"Open")="Closed","",IF(AND($H16&lt;&gt;"",$H16&lt;TODAY()),"STALE: close date passed",IF($J16="","STALE: no next step",IF($J16+Stages!$H$3&lt;TODAY(),"STALE: next step overdue",IF(AND($M16&lt;&gt;"",IFERROR(VLOOKUP($D16,Stages!$A$2:$D$15,4,FALSE),"")&lt;&gt;"",$M16&gt;IFERROR(VLOOKUP($D16,Stages!$A$2:$D$15,4,FALSE),"")),"STALE: over stage limit",IF(AND($N16&lt;&gt;"",TODAY()-$N16&gt;Stages!$H$2),"STALE: no activity in "&amp;Stages!$H$2&amp;" days",IF($K16&lt;&gt;"Y","Check: next step not buyer-agreed","OK"))))))))</f>
        <v/>
      </c>
      <c r="P16" s="16">
        <f>IF($D16="","",IFERROR(VLOOKUP($D16,Stages!$A$2:$E$15,5,FALSE),"Open"))</f>
        <v/>
      </c>
    </row>
    <row r="17">
      <c r="E17" s="11" t="n"/>
      <c r="F17" s="12">
        <f>IF($D17="","",IFERROR(VLOOKUP($D17,Stages!$A$2:$B$15,2,FALSE),""))</f>
        <v/>
      </c>
      <c r="G17" s="13">
        <f>IF(OR($E17="",$F17=""),"",$E17*$F17)</f>
        <v/>
      </c>
      <c r="H17" s="14" t="n"/>
      <c r="J17" s="14" t="n"/>
      <c r="L17" s="14" t="n"/>
      <c r="M17" s="15">
        <f>IF(OR($D17="",$L17=""),"",TODAY()-$L17)</f>
        <v/>
      </c>
      <c r="N17" s="14" t="n"/>
      <c r="O17" s="16">
        <f>IF($D17="","",IF(IFERROR(VLOOKUP($D17,Stages!$A$2:$E$15,5,FALSE),"Open")="Closed","",IF(AND($H17&lt;&gt;"",$H17&lt;TODAY()),"STALE: close date passed",IF($J17="","STALE: no next step",IF($J17+Stages!$H$3&lt;TODAY(),"STALE: next step overdue",IF(AND($M17&lt;&gt;"",IFERROR(VLOOKUP($D17,Stages!$A$2:$D$15,4,FALSE),"")&lt;&gt;"",$M17&gt;IFERROR(VLOOKUP($D17,Stages!$A$2:$D$15,4,FALSE),"")),"STALE: over stage limit",IF(AND($N17&lt;&gt;"",TODAY()-$N17&gt;Stages!$H$2),"STALE: no activity in "&amp;Stages!$H$2&amp;" days",IF($K17&lt;&gt;"Y","Check: next step not buyer-agreed","OK"))))))))</f>
        <v/>
      </c>
      <c r="P17" s="16">
        <f>IF($D17="","",IFERROR(VLOOKUP($D17,Stages!$A$2:$E$15,5,FALSE),"Open"))</f>
        <v/>
      </c>
    </row>
    <row r="18">
      <c r="E18" s="11" t="n"/>
      <c r="F18" s="12">
        <f>IF($D18="","",IFERROR(VLOOKUP($D18,Stages!$A$2:$B$15,2,FALSE),""))</f>
        <v/>
      </c>
      <c r="G18" s="13">
        <f>IF(OR($E18="",$F18=""),"",$E18*$F18)</f>
        <v/>
      </c>
      <c r="H18" s="14" t="n"/>
      <c r="J18" s="14" t="n"/>
      <c r="L18" s="14" t="n"/>
      <c r="M18" s="15">
        <f>IF(OR($D18="",$L18=""),"",TODAY()-$L18)</f>
        <v/>
      </c>
      <c r="N18" s="14" t="n"/>
      <c r="O18" s="16">
        <f>IF($D18="","",IF(IFERROR(VLOOKUP($D18,Stages!$A$2:$E$15,5,FALSE),"Open")="Closed","",IF(AND($H18&lt;&gt;"",$H18&lt;TODAY()),"STALE: close date passed",IF($J18="","STALE: no next step",IF($J18+Stages!$H$3&lt;TODAY(),"STALE: next step overdue",IF(AND($M18&lt;&gt;"",IFERROR(VLOOKUP($D18,Stages!$A$2:$D$15,4,FALSE),"")&lt;&gt;"",$M18&gt;IFERROR(VLOOKUP($D18,Stages!$A$2:$D$15,4,FALSE),"")),"STALE: over stage limit",IF(AND($N18&lt;&gt;"",TODAY()-$N18&gt;Stages!$H$2),"STALE: no activity in "&amp;Stages!$H$2&amp;" days",IF($K18&lt;&gt;"Y","Check: next step not buyer-agreed","OK"))))))))</f>
        <v/>
      </c>
      <c r="P18" s="16">
        <f>IF($D18="","",IFERROR(VLOOKUP($D18,Stages!$A$2:$E$15,5,FALSE),"Open"))</f>
        <v/>
      </c>
    </row>
    <row r="19">
      <c r="E19" s="11" t="n"/>
      <c r="F19" s="12">
        <f>IF($D19="","",IFERROR(VLOOKUP($D19,Stages!$A$2:$B$15,2,FALSE),""))</f>
        <v/>
      </c>
      <c r="G19" s="13">
        <f>IF(OR($E19="",$F19=""),"",$E19*$F19)</f>
        <v/>
      </c>
      <c r="H19" s="14" t="n"/>
      <c r="J19" s="14" t="n"/>
      <c r="L19" s="14" t="n"/>
      <c r="M19" s="15">
        <f>IF(OR($D19="",$L19=""),"",TODAY()-$L19)</f>
        <v/>
      </c>
      <c r="N19" s="14" t="n"/>
      <c r="O19" s="16">
        <f>IF($D19="","",IF(IFERROR(VLOOKUP($D19,Stages!$A$2:$E$15,5,FALSE),"Open")="Closed","",IF(AND($H19&lt;&gt;"",$H19&lt;TODAY()),"STALE: close date passed",IF($J19="","STALE: no next step",IF($J19+Stages!$H$3&lt;TODAY(),"STALE: next step overdue",IF(AND($M19&lt;&gt;"",IFERROR(VLOOKUP($D19,Stages!$A$2:$D$15,4,FALSE),"")&lt;&gt;"",$M19&gt;IFERROR(VLOOKUP($D19,Stages!$A$2:$D$15,4,FALSE),"")),"STALE: over stage limit",IF(AND($N19&lt;&gt;"",TODAY()-$N19&gt;Stages!$H$2),"STALE: no activity in "&amp;Stages!$H$2&amp;" days",IF($K19&lt;&gt;"Y","Check: next step not buyer-agreed","OK"))))))))</f>
        <v/>
      </c>
      <c r="P19" s="16">
        <f>IF($D19="","",IFERROR(VLOOKUP($D19,Stages!$A$2:$E$15,5,FALSE),"Open"))</f>
        <v/>
      </c>
    </row>
    <row r="20">
      <c r="E20" s="11" t="n"/>
      <c r="F20" s="12">
        <f>IF($D20="","",IFERROR(VLOOKUP($D20,Stages!$A$2:$B$15,2,FALSE),""))</f>
        <v/>
      </c>
      <c r="G20" s="13">
        <f>IF(OR($E20="",$F20=""),"",$E20*$F20)</f>
        <v/>
      </c>
      <c r="H20" s="14" t="n"/>
      <c r="J20" s="14" t="n"/>
      <c r="L20" s="14" t="n"/>
      <c r="M20" s="15">
        <f>IF(OR($D20="",$L20=""),"",TODAY()-$L20)</f>
        <v/>
      </c>
      <c r="N20" s="14" t="n"/>
      <c r="O20" s="16">
        <f>IF($D20="","",IF(IFERROR(VLOOKUP($D20,Stages!$A$2:$E$15,5,FALSE),"Open")="Closed","",IF(AND($H20&lt;&gt;"",$H20&lt;TODAY()),"STALE: close date passed",IF($J20="","STALE: no next step",IF($J20+Stages!$H$3&lt;TODAY(),"STALE: next step overdue",IF(AND($M20&lt;&gt;"",IFERROR(VLOOKUP($D20,Stages!$A$2:$D$15,4,FALSE),"")&lt;&gt;"",$M20&gt;IFERROR(VLOOKUP($D20,Stages!$A$2:$D$15,4,FALSE),"")),"STALE: over stage limit",IF(AND($N20&lt;&gt;"",TODAY()-$N20&gt;Stages!$H$2),"STALE: no activity in "&amp;Stages!$H$2&amp;" days",IF($K20&lt;&gt;"Y","Check: next step not buyer-agreed","OK"))))))))</f>
        <v/>
      </c>
      <c r="P20" s="16">
        <f>IF($D20="","",IFERROR(VLOOKUP($D20,Stages!$A$2:$E$15,5,FALSE),"Open"))</f>
        <v/>
      </c>
    </row>
    <row r="21">
      <c r="E21" s="11" t="n"/>
      <c r="F21" s="12">
        <f>IF($D21="","",IFERROR(VLOOKUP($D21,Stages!$A$2:$B$15,2,FALSE),""))</f>
        <v/>
      </c>
      <c r="G21" s="13">
        <f>IF(OR($E21="",$F21=""),"",$E21*$F21)</f>
        <v/>
      </c>
      <c r="H21" s="14" t="n"/>
      <c r="J21" s="14" t="n"/>
      <c r="L21" s="14" t="n"/>
      <c r="M21" s="15">
        <f>IF(OR($D21="",$L21=""),"",TODAY()-$L21)</f>
        <v/>
      </c>
      <c r="N21" s="14" t="n"/>
      <c r="O21" s="16">
        <f>IF($D21="","",IF(IFERROR(VLOOKUP($D21,Stages!$A$2:$E$15,5,FALSE),"Open")="Closed","",IF(AND($H21&lt;&gt;"",$H21&lt;TODAY()),"STALE: close date passed",IF($J21="","STALE: no next step",IF($J21+Stages!$H$3&lt;TODAY(),"STALE: next step overdue",IF(AND($M21&lt;&gt;"",IFERROR(VLOOKUP($D21,Stages!$A$2:$D$15,4,FALSE),"")&lt;&gt;"",$M21&gt;IFERROR(VLOOKUP($D21,Stages!$A$2:$D$15,4,FALSE),"")),"STALE: over stage limit",IF(AND($N21&lt;&gt;"",TODAY()-$N21&gt;Stages!$H$2),"STALE: no activity in "&amp;Stages!$H$2&amp;" days",IF($K21&lt;&gt;"Y","Check: next step not buyer-agreed","OK"))))))))</f>
        <v/>
      </c>
      <c r="P21" s="16">
        <f>IF($D21="","",IFERROR(VLOOKUP($D21,Stages!$A$2:$E$15,5,FALSE),"Open"))</f>
        <v/>
      </c>
    </row>
    <row r="22">
      <c r="E22" s="11" t="n"/>
      <c r="F22" s="12">
        <f>IF($D22="","",IFERROR(VLOOKUP($D22,Stages!$A$2:$B$15,2,FALSE),""))</f>
        <v/>
      </c>
      <c r="G22" s="13">
        <f>IF(OR($E22="",$F22=""),"",$E22*$F22)</f>
        <v/>
      </c>
      <c r="H22" s="14" t="n"/>
      <c r="J22" s="14" t="n"/>
      <c r="L22" s="14" t="n"/>
      <c r="M22" s="15">
        <f>IF(OR($D22="",$L22=""),"",TODAY()-$L22)</f>
        <v/>
      </c>
      <c r="N22" s="14" t="n"/>
      <c r="O22" s="16">
        <f>IF($D22="","",IF(IFERROR(VLOOKUP($D22,Stages!$A$2:$E$15,5,FALSE),"Open")="Closed","",IF(AND($H22&lt;&gt;"",$H22&lt;TODAY()),"STALE: close date passed",IF($J22="","STALE: no next step",IF($J22+Stages!$H$3&lt;TODAY(),"STALE: next step overdue",IF(AND($M22&lt;&gt;"",IFERROR(VLOOKUP($D22,Stages!$A$2:$D$15,4,FALSE),"")&lt;&gt;"",$M22&gt;IFERROR(VLOOKUP($D22,Stages!$A$2:$D$15,4,FALSE),"")),"STALE: over stage limit",IF(AND($N22&lt;&gt;"",TODAY()-$N22&gt;Stages!$H$2),"STALE: no activity in "&amp;Stages!$H$2&amp;" days",IF($K22&lt;&gt;"Y","Check: next step not buyer-agreed","OK"))))))))</f>
        <v/>
      </c>
      <c r="P22" s="16">
        <f>IF($D22="","",IFERROR(VLOOKUP($D22,Stages!$A$2:$E$15,5,FALSE),"Open"))</f>
        <v/>
      </c>
    </row>
    <row r="23">
      <c r="E23" s="11" t="n"/>
      <c r="F23" s="12">
        <f>IF($D23="","",IFERROR(VLOOKUP($D23,Stages!$A$2:$B$15,2,FALSE),""))</f>
        <v/>
      </c>
      <c r="G23" s="13">
        <f>IF(OR($E23="",$F23=""),"",$E23*$F23)</f>
        <v/>
      </c>
      <c r="H23" s="14" t="n"/>
      <c r="J23" s="14" t="n"/>
      <c r="L23" s="14" t="n"/>
      <c r="M23" s="15">
        <f>IF(OR($D23="",$L23=""),"",TODAY()-$L23)</f>
        <v/>
      </c>
      <c r="N23" s="14" t="n"/>
      <c r="O23" s="16">
        <f>IF($D23="","",IF(IFERROR(VLOOKUP($D23,Stages!$A$2:$E$15,5,FALSE),"Open")="Closed","",IF(AND($H23&lt;&gt;"",$H23&lt;TODAY()),"STALE: close date passed",IF($J23="","STALE: no next step",IF($J23+Stages!$H$3&lt;TODAY(),"STALE: next step overdue",IF(AND($M23&lt;&gt;"",IFERROR(VLOOKUP($D23,Stages!$A$2:$D$15,4,FALSE),"")&lt;&gt;"",$M23&gt;IFERROR(VLOOKUP($D23,Stages!$A$2:$D$15,4,FALSE),"")),"STALE: over stage limit",IF(AND($N23&lt;&gt;"",TODAY()-$N23&gt;Stages!$H$2),"STALE: no activity in "&amp;Stages!$H$2&amp;" days",IF($K23&lt;&gt;"Y","Check: next step not buyer-agreed","OK"))))))))</f>
        <v/>
      </c>
      <c r="P23" s="16">
        <f>IF($D23="","",IFERROR(VLOOKUP($D23,Stages!$A$2:$E$15,5,FALSE),"Open"))</f>
        <v/>
      </c>
    </row>
    <row r="24">
      <c r="E24" s="11" t="n"/>
      <c r="F24" s="12">
        <f>IF($D24="","",IFERROR(VLOOKUP($D24,Stages!$A$2:$B$15,2,FALSE),""))</f>
        <v/>
      </c>
      <c r="G24" s="13">
        <f>IF(OR($E24="",$F24=""),"",$E24*$F24)</f>
        <v/>
      </c>
      <c r="H24" s="14" t="n"/>
      <c r="J24" s="14" t="n"/>
      <c r="L24" s="14" t="n"/>
      <c r="M24" s="15">
        <f>IF(OR($D24="",$L24=""),"",TODAY()-$L24)</f>
        <v/>
      </c>
      <c r="N24" s="14" t="n"/>
      <c r="O24" s="16">
        <f>IF($D24="","",IF(IFERROR(VLOOKUP($D24,Stages!$A$2:$E$15,5,FALSE),"Open")="Closed","",IF(AND($H24&lt;&gt;"",$H24&lt;TODAY()),"STALE: close date passed",IF($J24="","STALE: no next step",IF($J24+Stages!$H$3&lt;TODAY(),"STALE: next step overdue",IF(AND($M24&lt;&gt;"",IFERROR(VLOOKUP($D24,Stages!$A$2:$D$15,4,FALSE),"")&lt;&gt;"",$M24&gt;IFERROR(VLOOKUP($D24,Stages!$A$2:$D$15,4,FALSE),"")),"STALE: over stage limit",IF(AND($N24&lt;&gt;"",TODAY()-$N24&gt;Stages!$H$2),"STALE: no activity in "&amp;Stages!$H$2&amp;" days",IF($K24&lt;&gt;"Y","Check: next step not buyer-agreed","OK"))))))))</f>
        <v/>
      </c>
      <c r="P24" s="16">
        <f>IF($D24="","",IFERROR(VLOOKUP($D24,Stages!$A$2:$E$15,5,FALSE),"Open"))</f>
        <v/>
      </c>
    </row>
    <row r="25">
      <c r="E25" s="11" t="n"/>
      <c r="F25" s="12">
        <f>IF($D25="","",IFERROR(VLOOKUP($D25,Stages!$A$2:$B$15,2,FALSE),""))</f>
        <v/>
      </c>
      <c r="G25" s="13">
        <f>IF(OR($E25="",$F25=""),"",$E25*$F25)</f>
        <v/>
      </c>
      <c r="H25" s="14" t="n"/>
      <c r="J25" s="14" t="n"/>
      <c r="L25" s="14" t="n"/>
      <c r="M25" s="15">
        <f>IF(OR($D25="",$L25=""),"",TODAY()-$L25)</f>
        <v/>
      </c>
      <c r="N25" s="14" t="n"/>
      <c r="O25" s="16">
        <f>IF($D25="","",IF(IFERROR(VLOOKUP($D25,Stages!$A$2:$E$15,5,FALSE),"Open")="Closed","",IF(AND($H25&lt;&gt;"",$H25&lt;TODAY()),"STALE: close date passed",IF($J25="","STALE: no next step",IF($J25+Stages!$H$3&lt;TODAY(),"STALE: next step overdue",IF(AND($M25&lt;&gt;"",IFERROR(VLOOKUP($D25,Stages!$A$2:$D$15,4,FALSE),"")&lt;&gt;"",$M25&gt;IFERROR(VLOOKUP($D25,Stages!$A$2:$D$15,4,FALSE),"")),"STALE: over stage limit",IF(AND($N25&lt;&gt;"",TODAY()-$N25&gt;Stages!$H$2),"STALE: no activity in "&amp;Stages!$H$2&amp;" days",IF($K25&lt;&gt;"Y","Check: next step not buyer-agreed","OK"))))))))</f>
        <v/>
      </c>
      <c r="P25" s="16">
        <f>IF($D25="","",IFERROR(VLOOKUP($D25,Stages!$A$2:$E$15,5,FALSE),"Open"))</f>
        <v/>
      </c>
    </row>
    <row r="26">
      <c r="E26" s="11" t="n"/>
      <c r="F26" s="12">
        <f>IF($D26="","",IFERROR(VLOOKUP($D26,Stages!$A$2:$B$15,2,FALSE),""))</f>
        <v/>
      </c>
      <c r="G26" s="13">
        <f>IF(OR($E26="",$F26=""),"",$E26*$F26)</f>
        <v/>
      </c>
      <c r="H26" s="14" t="n"/>
      <c r="J26" s="14" t="n"/>
      <c r="L26" s="14" t="n"/>
      <c r="M26" s="15">
        <f>IF(OR($D26="",$L26=""),"",TODAY()-$L26)</f>
        <v/>
      </c>
      <c r="N26" s="14" t="n"/>
      <c r="O26" s="16">
        <f>IF($D26="","",IF(IFERROR(VLOOKUP($D26,Stages!$A$2:$E$15,5,FALSE),"Open")="Closed","",IF(AND($H26&lt;&gt;"",$H26&lt;TODAY()),"STALE: close date passed",IF($J26="","STALE: no next step",IF($J26+Stages!$H$3&lt;TODAY(),"STALE: next step overdue",IF(AND($M26&lt;&gt;"",IFERROR(VLOOKUP($D26,Stages!$A$2:$D$15,4,FALSE),"")&lt;&gt;"",$M26&gt;IFERROR(VLOOKUP($D26,Stages!$A$2:$D$15,4,FALSE),"")),"STALE: over stage limit",IF(AND($N26&lt;&gt;"",TODAY()-$N26&gt;Stages!$H$2),"STALE: no activity in "&amp;Stages!$H$2&amp;" days",IF($K26&lt;&gt;"Y","Check: next step not buyer-agreed","OK"))))))))</f>
        <v/>
      </c>
      <c r="P26" s="16">
        <f>IF($D26="","",IFERROR(VLOOKUP($D26,Stages!$A$2:$E$15,5,FALSE),"Open"))</f>
        <v/>
      </c>
    </row>
    <row r="27">
      <c r="E27" s="11" t="n"/>
      <c r="F27" s="12">
        <f>IF($D27="","",IFERROR(VLOOKUP($D27,Stages!$A$2:$B$15,2,FALSE),""))</f>
        <v/>
      </c>
      <c r="G27" s="13">
        <f>IF(OR($E27="",$F27=""),"",$E27*$F27)</f>
        <v/>
      </c>
      <c r="H27" s="14" t="n"/>
      <c r="J27" s="14" t="n"/>
      <c r="L27" s="14" t="n"/>
      <c r="M27" s="15">
        <f>IF(OR($D27="",$L27=""),"",TODAY()-$L27)</f>
        <v/>
      </c>
      <c r="N27" s="14" t="n"/>
      <c r="O27" s="16">
        <f>IF($D27="","",IF(IFERROR(VLOOKUP($D27,Stages!$A$2:$E$15,5,FALSE),"Open")="Closed","",IF(AND($H27&lt;&gt;"",$H27&lt;TODAY()),"STALE: close date passed",IF($J27="","STALE: no next step",IF($J27+Stages!$H$3&lt;TODAY(),"STALE: next step overdue",IF(AND($M27&lt;&gt;"",IFERROR(VLOOKUP($D27,Stages!$A$2:$D$15,4,FALSE),"")&lt;&gt;"",$M27&gt;IFERROR(VLOOKUP($D27,Stages!$A$2:$D$15,4,FALSE),"")),"STALE: over stage limit",IF(AND($N27&lt;&gt;"",TODAY()-$N27&gt;Stages!$H$2),"STALE: no activity in "&amp;Stages!$H$2&amp;" days",IF($K27&lt;&gt;"Y","Check: next step not buyer-agreed","OK"))))))))</f>
        <v/>
      </c>
      <c r="P27" s="16">
        <f>IF($D27="","",IFERROR(VLOOKUP($D27,Stages!$A$2:$E$15,5,FALSE),"Open"))</f>
        <v/>
      </c>
    </row>
    <row r="28">
      <c r="E28" s="11" t="n"/>
      <c r="F28" s="12">
        <f>IF($D28="","",IFERROR(VLOOKUP($D28,Stages!$A$2:$B$15,2,FALSE),""))</f>
        <v/>
      </c>
      <c r="G28" s="13">
        <f>IF(OR($E28="",$F28=""),"",$E28*$F28)</f>
        <v/>
      </c>
      <c r="H28" s="14" t="n"/>
      <c r="J28" s="14" t="n"/>
      <c r="L28" s="14" t="n"/>
      <c r="M28" s="15">
        <f>IF(OR($D28="",$L28=""),"",TODAY()-$L28)</f>
        <v/>
      </c>
      <c r="N28" s="14" t="n"/>
      <c r="O28" s="16">
        <f>IF($D28="","",IF(IFERROR(VLOOKUP($D28,Stages!$A$2:$E$15,5,FALSE),"Open")="Closed","",IF(AND($H28&lt;&gt;"",$H28&lt;TODAY()),"STALE: close date passed",IF($J28="","STALE: no next step",IF($J28+Stages!$H$3&lt;TODAY(),"STALE: next step overdue",IF(AND($M28&lt;&gt;"",IFERROR(VLOOKUP($D28,Stages!$A$2:$D$15,4,FALSE),"")&lt;&gt;"",$M28&gt;IFERROR(VLOOKUP($D28,Stages!$A$2:$D$15,4,FALSE),"")),"STALE: over stage limit",IF(AND($N28&lt;&gt;"",TODAY()-$N28&gt;Stages!$H$2),"STALE: no activity in "&amp;Stages!$H$2&amp;" days",IF($K28&lt;&gt;"Y","Check: next step not buyer-agreed","OK"))))))))</f>
        <v/>
      </c>
      <c r="P28" s="16">
        <f>IF($D28="","",IFERROR(VLOOKUP($D28,Stages!$A$2:$E$15,5,FALSE),"Open"))</f>
        <v/>
      </c>
    </row>
    <row r="29">
      <c r="E29" s="11" t="n"/>
      <c r="F29" s="12">
        <f>IF($D29="","",IFERROR(VLOOKUP($D29,Stages!$A$2:$B$15,2,FALSE),""))</f>
        <v/>
      </c>
      <c r="G29" s="13">
        <f>IF(OR($E29="",$F29=""),"",$E29*$F29)</f>
        <v/>
      </c>
      <c r="H29" s="14" t="n"/>
      <c r="J29" s="14" t="n"/>
      <c r="L29" s="14" t="n"/>
      <c r="M29" s="15">
        <f>IF(OR($D29="",$L29=""),"",TODAY()-$L29)</f>
        <v/>
      </c>
      <c r="N29" s="14" t="n"/>
      <c r="O29" s="16">
        <f>IF($D29="","",IF(IFERROR(VLOOKUP($D29,Stages!$A$2:$E$15,5,FALSE),"Open")="Closed","",IF(AND($H29&lt;&gt;"",$H29&lt;TODAY()),"STALE: close date passed",IF($J29="","STALE: no next step",IF($J29+Stages!$H$3&lt;TODAY(),"STALE: next step overdue",IF(AND($M29&lt;&gt;"",IFERROR(VLOOKUP($D29,Stages!$A$2:$D$15,4,FALSE),"")&lt;&gt;"",$M29&gt;IFERROR(VLOOKUP($D29,Stages!$A$2:$D$15,4,FALSE),"")),"STALE: over stage limit",IF(AND($N29&lt;&gt;"",TODAY()-$N29&gt;Stages!$H$2),"STALE: no activity in "&amp;Stages!$H$2&amp;" days",IF($K29&lt;&gt;"Y","Check: next step not buyer-agreed","OK"))))))))</f>
        <v/>
      </c>
      <c r="P29" s="16">
        <f>IF($D29="","",IFERROR(VLOOKUP($D29,Stages!$A$2:$E$15,5,FALSE),"Open"))</f>
        <v/>
      </c>
    </row>
    <row r="30">
      <c r="E30" s="11" t="n"/>
      <c r="F30" s="12">
        <f>IF($D30="","",IFERROR(VLOOKUP($D30,Stages!$A$2:$B$15,2,FALSE),""))</f>
        <v/>
      </c>
      <c r="G30" s="13">
        <f>IF(OR($E30="",$F30=""),"",$E30*$F30)</f>
        <v/>
      </c>
      <c r="H30" s="14" t="n"/>
      <c r="J30" s="14" t="n"/>
      <c r="L30" s="14" t="n"/>
      <c r="M30" s="15">
        <f>IF(OR($D30="",$L30=""),"",TODAY()-$L30)</f>
        <v/>
      </c>
      <c r="N30" s="14" t="n"/>
      <c r="O30" s="16">
        <f>IF($D30="","",IF(IFERROR(VLOOKUP($D30,Stages!$A$2:$E$15,5,FALSE),"Open")="Closed","",IF(AND($H30&lt;&gt;"",$H30&lt;TODAY()),"STALE: close date passed",IF($J30="","STALE: no next step",IF($J30+Stages!$H$3&lt;TODAY(),"STALE: next step overdue",IF(AND($M30&lt;&gt;"",IFERROR(VLOOKUP($D30,Stages!$A$2:$D$15,4,FALSE),"")&lt;&gt;"",$M30&gt;IFERROR(VLOOKUP($D30,Stages!$A$2:$D$15,4,FALSE),"")),"STALE: over stage limit",IF(AND($N30&lt;&gt;"",TODAY()-$N30&gt;Stages!$H$2),"STALE: no activity in "&amp;Stages!$H$2&amp;" days",IF($K30&lt;&gt;"Y","Check: next step not buyer-agreed","OK"))))))))</f>
        <v/>
      </c>
      <c r="P30" s="16">
        <f>IF($D30="","",IFERROR(VLOOKUP($D30,Stages!$A$2:$E$15,5,FALSE),"Open"))</f>
        <v/>
      </c>
    </row>
    <row r="31">
      <c r="E31" s="11" t="n"/>
      <c r="F31" s="12">
        <f>IF($D31="","",IFERROR(VLOOKUP($D31,Stages!$A$2:$B$15,2,FALSE),""))</f>
        <v/>
      </c>
      <c r="G31" s="13">
        <f>IF(OR($E31="",$F31=""),"",$E31*$F31)</f>
        <v/>
      </c>
      <c r="H31" s="14" t="n"/>
      <c r="J31" s="14" t="n"/>
      <c r="L31" s="14" t="n"/>
      <c r="M31" s="15">
        <f>IF(OR($D31="",$L31=""),"",TODAY()-$L31)</f>
        <v/>
      </c>
      <c r="N31" s="14" t="n"/>
      <c r="O31" s="16">
        <f>IF($D31="","",IF(IFERROR(VLOOKUP($D31,Stages!$A$2:$E$15,5,FALSE),"Open")="Closed","",IF(AND($H31&lt;&gt;"",$H31&lt;TODAY()),"STALE: close date passed",IF($J31="","STALE: no next step",IF($J31+Stages!$H$3&lt;TODAY(),"STALE: next step overdue",IF(AND($M31&lt;&gt;"",IFERROR(VLOOKUP($D31,Stages!$A$2:$D$15,4,FALSE),"")&lt;&gt;"",$M31&gt;IFERROR(VLOOKUP($D31,Stages!$A$2:$D$15,4,FALSE),"")),"STALE: over stage limit",IF(AND($N31&lt;&gt;"",TODAY()-$N31&gt;Stages!$H$2),"STALE: no activity in "&amp;Stages!$H$2&amp;" days",IF($K31&lt;&gt;"Y","Check: next step not buyer-agreed","OK"))))))))</f>
        <v/>
      </c>
      <c r="P31" s="16">
        <f>IF($D31="","",IFERROR(VLOOKUP($D31,Stages!$A$2:$E$15,5,FALSE),"Open"))</f>
        <v/>
      </c>
    </row>
    <row r="32">
      <c r="E32" s="11" t="n"/>
      <c r="F32" s="12">
        <f>IF($D32="","",IFERROR(VLOOKUP($D32,Stages!$A$2:$B$15,2,FALSE),""))</f>
        <v/>
      </c>
      <c r="G32" s="13">
        <f>IF(OR($E32="",$F32=""),"",$E32*$F32)</f>
        <v/>
      </c>
      <c r="H32" s="14" t="n"/>
      <c r="J32" s="14" t="n"/>
      <c r="L32" s="14" t="n"/>
      <c r="M32" s="15">
        <f>IF(OR($D32="",$L32=""),"",TODAY()-$L32)</f>
        <v/>
      </c>
      <c r="N32" s="14" t="n"/>
      <c r="O32" s="16">
        <f>IF($D32="","",IF(IFERROR(VLOOKUP($D32,Stages!$A$2:$E$15,5,FALSE),"Open")="Closed","",IF(AND($H32&lt;&gt;"",$H32&lt;TODAY()),"STALE: close date passed",IF($J32="","STALE: no next step",IF($J32+Stages!$H$3&lt;TODAY(),"STALE: next step overdue",IF(AND($M32&lt;&gt;"",IFERROR(VLOOKUP($D32,Stages!$A$2:$D$15,4,FALSE),"")&lt;&gt;"",$M32&gt;IFERROR(VLOOKUP($D32,Stages!$A$2:$D$15,4,FALSE),"")),"STALE: over stage limit",IF(AND($N32&lt;&gt;"",TODAY()-$N32&gt;Stages!$H$2),"STALE: no activity in "&amp;Stages!$H$2&amp;" days",IF($K32&lt;&gt;"Y","Check: next step not buyer-agreed","OK"))))))))</f>
        <v/>
      </c>
      <c r="P32" s="16">
        <f>IF($D32="","",IFERROR(VLOOKUP($D32,Stages!$A$2:$E$15,5,FALSE),"Open"))</f>
        <v/>
      </c>
    </row>
    <row r="33">
      <c r="E33" s="11" t="n"/>
      <c r="F33" s="12">
        <f>IF($D33="","",IFERROR(VLOOKUP($D33,Stages!$A$2:$B$15,2,FALSE),""))</f>
        <v/>
      </c>
      <c r="G33" s="13">
        <f>IF(OR($E33="",$F33=""),"",$E33*$F33)</f>
        <v/>
      </c>
      <c r="H33" s="14" t="n"/>
      <c r="J33" s="14" t="n"/>
      <c r="L33" s="14" t="n"/>
      <c r="M33" s="15">
        <f>IF(OR($D33="",$L33=""),"",TODAY()-$L33)</f>
        <v/>
      </c>
      <c r="N33" s="14" t="n"/>
      <c r="O33" s="16">
        <f>IF($D33="","",IF(IFERROR(VLOOKUP($D33,Stages!$A$2:$E$15,5,FALSE),"Open")="Closed","",IF(AND($H33&lt;&gt;"",$H33&lt;TODAY()),"STALE: close date passed",IF($J33="","STALE: no next step",IF($J33+Stages!$H$3&lt;TODAY(),"STALE: next step overdue",IF(AND($M33&lt;&gt;"",IFERROR(VLOOKUP($D33,Stages!$A$2:$D$15,4,FALSE),"")&lt;&gt;"",$M33&gt;IFERROR(VLOOKUP($D33,Stages!$A$2:$D$15,4,FALSE),"")),"STALE: over stage limit",IF(AND($N33&lt;&gt;"",TODAY()-$N33&gt;Stages!$H$2),"STALE: no activity in "&amp;Stages!$H$2&amp;" days",IF($K33&lt;&gt;"Y","Check: next step not buyer-agreed","OK"))))))))</f>
        <v/>
      </c>
      <c r="P33" s="16">
        <f>IF($D33="","",IFERROR(VLOOKUP($D33,Stages!$A$2:$E$15,5,FALSE),"Open"))</f>
        <v/>
      </c>
    </row>
    <row r="34">
      <c r="E34" s="11" t="n"/>
      <c r="F34" s="12">
        <f>IF($D34="","",IFERROR(VLOOKUP($D34,Stages!$A$2:$B$15,2,FALSE),""))</f>
        <v/>
      </c>
      <c r="G34" s="13">
        <f>IF(OR($E34="",$F34=""),"",$E34*$F34)</f>
        <v/>
      </c>
      <c r="H34" s="14" t="n"/>
      <c r="J34" s="14" t="n"/>
      <c r="L34" s="14" t="n"/>
      <c r="M34" s="15">
        <f>IF(OR($D34="",$L34=""),"",TODAY()-$L34)</f>
        <v/>
      </c>
      <c r="N34" s="14" t="n"/>
      <c r="O34" s="16">
        <f>IF($D34="","",IF(IFERROR(VLOOKUP($D34,Stages!$A$2:$E$15,5,FALSE),"Open")="Closed","",IF(AND($H34&lt;&gt;"",$H34&lt;TODAY()),"STALE: close date passed",IF($J34="","STALE: no next step",IF($J34+Stages!$H$3&lt;TODAY(),"STALE: next step overdue",IF(AND($M34&lt;&gt;"",IFERROR(VLOOKUP($D34,Stages!$A$2:$D$15,4,FALSE),"")&lt;&gt;"",$M34&gt;IFERROR(VLOOKUP($D34,Stages!$A$2:$D$15,4,FALSE),"")),"STALE: over stage limit",IF(AND($N34&lt;&gt;"",TODAY()-$N34&gt;Stages!$H$2),"STALE: no activity in "&amp;Stages!$H$2&amp;" days",IF($K34&lt;&gt;"Y","Check: next step not buyer-agreed","OK"))))))))</f>
        <v/>
      </c>
      <c r="P34" s="16">
        <f>IF($D34="","",IFERROR(VLOOKUP($D34,Stages!$A$2:$E$15,5,FALSE),"Open"))</f>
        <v/>
      </c>
    </row>
    <row r="35">
      <c r="E35" s="11" t="n"/>
      <c r="F35" s="12">
        <f>IF($D35="","",IFERROR(VLOOKUP($D35,Stages!$A$2:$B$15,2,FALSE),""))</f>
        <v/>
      </c>
      <c r="G35" s="13">
        <f>IF(OR($E35="",$F35=""),"",$E35*$F35)</f>
        <v/>
      </c>
      <c r="H35" s="14" t="n"/>
      <c r="J35" s="14" t="n"/>
      <c r="L35" s="14" t="n"/>
      <c r="M35" s="15">
        <f>IF(OR($D35="",$L35=""),"",TODAY()-$L35)</f>
        <v/>
      </c>
      <c r="N35" s="14" t="n"/>
      <c r="O35" s="16">
        <f>IF($D35="","",IF(IFERROR(VLOOKUP($D35,Stages!$A$2:$E$15,5,FALSE),"Open")="Closed","",IF(AND($H35&lt;&gt;"",$H35&lt;TODAY()),"STALE: close date passed",IF($J35="","STALE: no next step",IF($J35+Stages!$H$3&lt;TODAY(),"STALE: next step overdue",IF(AND($M35&lt;&gt;"",IFERROR(VLOOKUP($D35,Stages!$A$2:$D$15,4,FALSE),"")&lt;&gt;"",$M35&gt;IFERROR(VLOOKUP($D35,Stages!$A$2:$D$15,4,FALSE),"")),"STALE: over stage limit",IF(AND($N35&lt;&gt;"",TODAY()-$N35&gt;Stages!$H$2),"STALE: no activity in "&amp;Stages!$H$2&amp;" days",IF($K35&lt;&gt;"Y","Check: next step not buyer-agreed","OK"))))))))</f>
        <v/>
      </c>
      <c r="P35" s="16">
        <f>IF($D35="","",IFERROR(VLOOKUP($D35,Stages!$A$2:$E$15,5,FALSE),"Open"))</f>
        <v/>
      </c>
    </row>
    <row r="36">
      <c r="E36" s="11" t="n"/>
      <c r="F36" s="12">
        <f>IF($D36="","",IFERROR(VLOOKUP($D36,Stages!$A$2:$B$15,2,FALSE),""))</f>
        <v/>
      </c>
      <c r="G36" s="13">
        <f>IF(OR($E36="",$F36=""),"",$E36*$F36)</f>
        <v/>
      </c>
      <c r="H36" s="14" t="n"/>
      <c r="J36" s="14" t="n"/>
      <c r="L36" s="14" t="n"/>
      <c r="M36" s="15">
        <f>IF(OR($D36="",$L36=""),"",TODAY()-$L36)</f>
        <v/>
      </c>
      <c r="N36" s="14" t="n"/>
      <c r="O36" s="16">
        <f>IF($D36="","",IF(IFERROR(VLOOKUP($D36,Stages!$A$2:$E$15,5,FALSE),"Open")="Closed","",IF(AND($H36&lt;&gt;"",$H36&lt;TODAY()),"STALE: close date passed",IF($J36="","STALE: no next step",IF($J36+Stages!$H$3&lt;TODAY(),"STALE: next step overdue",IF(AND($M36&lt;&gt;"",IFERROR(VLOOKUP($D36,Stages!$A$2:$D$15,4,FALSE),"")&lt;&gt;"",$M36&gt;IFERROR(VLOOKUP($D36,Stages!$A$2:$D$15,4,FALSE),"")),"STALE: over stage limit",IF(AND($N36&lt;&gt;"",TODAY()-$N36&gt;Stages!$H$2),"STALE: no activity in "&amp;Stages!$H$2&amp;" days",IF($K36&lt;&gt;"Y","Check: next step not buyer-agreed","OK"))))))))</f>
        <v/>
      </c>
      <c r="P36" s="16">
        <f>IF($D36="","",IFERROR(VLOOKUP($D36,Stages!$A$2:$E$15,5,FALSE),"Open"))</f>
        <v/>
      </c>
    </row>
    <row r="37">
      <c r="E37" s="11" t="n"/>
      <c r="F37" s="12">
        <f>IF($D37="","",IFERROR(VLOOKUP($D37,Stages!$A$2:$B$15,2,FALSE),""))</f>
        <v/>
      </c>
      <c r="G37" s="13">
        <f>IF(OR($E37="",$F37=""),"",$E37*$F37)</f>
        <v/>
      </c>
      <c r="H37" s="14" t="n"/>
      <c r="J37" s="14" t="n"/>
      <c r="L37" s="14" t="n"/>
      <c r="M37" s="15">
        <f>IF(OR($D37="",$L37=""),"",TODAY()-$L37)</f>
        <v/>
      </c>
      <c r="N37" s="14" t="n"/>
      <c r="O37" s="16">
        <f>IF($D37="","",IF(IFERROR(VLOOKUP($D37,Stages!$A$2:$E$15,5,FALSE),"Open")="Closed","",IF(AND($H37&lt;&gt;"",$H37&lt;TODAY()),"STALE: close date passed",IF($J37="","STALE: no next step",IF($J37+Stages!$H$3&lt;TODAY(),"STALE: next step overdue",IF(AND($M37&lt;&gt;"",IFERROR(VLOOKUP($D37,Stages!$A$2:$D$15,4,FALSE),"")&lt;&gt;"",$M37&gt;IFERROR(VLOOKUP($D37,Stages!$A$2:$D$15,4,FALSE),"")),"STALE: over stage limit",IF(AND($N37&lt;&gt;"",TODAY()-$N37&gt;Stages!$H$2),"STALE: no activity in "&amp;Stages!$H$2&amp;" days",IF($K37&lt;&gt;"Y","Check: next step not buyer-agreed","OK"))))))))</f>
        <v/>
      </c>
      <c r="P37" s="16">
        <f>IF($D37="","",IFERROR(VLOOKUP($D37,Stages!$A$2:$E$15,5,FALSE),"Open"))</f>
        <v/>
      </c>
    </row>
    <row r="38">
      <c r="E38" s="11" t="n"/>
      <c r="F38" s="12">
        <f>IF($D38="","",IFERROR(VLOOKUP($D38,Stages!$A$2:$B$15,2,FALSE),""))</f>
        <v/>
      </c>
      <c r="G38" s="13">
        <f>IF(OR($E38="",$F38=""),"",$E38*$F38)</f>
        <v/>
      </c>
      <c r="H38" s="14" t="n"/>
      <c r="J38" s="14" t="n"/>
      <c r="L38" s="14" t="n"/>
      <c r="M38" s="15">
        <f>IF(OR($D38="",$L38=""),"",TODAY()-$L38)</f>
        <v/>
      </c>
      <c r="N38" s="14" t="n"/>
      <c r="O38" s="16">
        <f>IF($D38="","",IF(IFERROR(VLOOKUP($D38,Stages!$A$2:$E$15,5,FALSE),"Open")="Closed","",IF(AND($H38&lt;&gt;"",$H38&lt;TODAY()),"STALE: close date passed",IF($J38="","STALE: no next step",IF($J38+Stages!$H$3&lt;TODAY(),"STALE: next step overdue",IF(AND($M38&lt;&gt;"",IFERROR(VLOOKUP($D38,Stages!$A$2:$D$15,4,FALSE),"")&lt;&gt;"",$M38&gt;IFERROR(VLOOKUP($D38,Stages!$A$2:$D$15,4,FALSE),"")),"STALE: over stage limit",IF(AND($N38&lt;&gt;"",TODAY()-$N38&gt;Stages!$H$2),"STALE: no activity in "&amp;Stages!$H$2&amp;" days",IF($K38&lt;&gt;"Y","Check: next step not buyer-agreed","OK"))))))))</f>
        <v/>
      </c>
      <c r="P38" s="16">
        <f>IF($D38="","",IFERROR(VLOOKUP($D38,Stages!$A$2:$E$15,5,FALSE),"Open"))</f>
        <v/>
      </c>
    </row>
    <row r="39">
      <c r="E39" s="11" t="n"/>
      <c r="F39" s="12">
        <f>IF($D39="","",IFERROR(VLOOKUP($D39,Stages!$A$2:$B$15,2,FALSE),""))</f>
        <v/>
      </c>
      <c r="G39" s="13">
        <f>IF(OR($E39="",$F39=""),"",$E39*$F39)</f>
        <v/>
      </c>
      <c r="H39" s="14" t="n"/>
      <c r="J39" s="14" t="n"/>
      <c r="L39" s="14" t="n"/>
      <c r="M39" s="15">
        <f>IF(OR($D39="",$L39=""),"",TODAY()-$L39)</f>
        <v/>
      </c>
      <c r="N39" s="14" t="n"/>
      <c r="O39" s="16">
        <f>IF($D39="","",IF(IFERROR(VLOOKUP($D39,Stages!$A$2:$E$15,5,FALSE),"Open")="Closed","",IF(AND($H39&lt;&gt;"",$H39&lt;TODAY()),"STALE: close date passed",IF($J39="","STALE: no next step",IF($J39+Stages!$H$3&lt;TODAY(),"STALE: next step overdue",IF(AND($M39&lt;&gt;"",IFERROR(VLOOKUP($D39,Stages!$A$2:$D$15,4,FALSE),"")&lt;&gt;"",$M39&gt;IFERROR(VLOOKUP($D39,Stages!$A$2:$D$15,4,FALSE),"")),"STALE: over stage limit",IF(AND($N39&lt;&gt;"",TODAY()-$N39&gt;Stages!$H$2),"STALE: no activity in "&amp;Stages!$H$2&amp;" days",IF($K39&lt;&gt;"Y","Check: next step not buyer-agreed","OK"))))))))</f>
        <v/>
      </c>
      <c r="P39" s="16">
        <f>IF($D39="","",IFERROR(VLOOKUP($D39,Stages!$A$2:$E$15,5,FALSE),"Open"))</f>
        <v/>
      </c>
    </row>
    <row r="40">
      <c r="E40" s="11" t="n"/>
      <c r="F40" s="12">
        <f>IF($D40="","",IFERROR(VLOOKUP($D40,Stages!$A$2:$B$15,2,FALSE),""))</f>
        <v/>
      </c>
      <c r="G40" s="13">
        <f>IF(OR($E40="",$F40=""),"",$E40*$F40)</f>
        <v/>
      </c>
      <c r="H40" s="14" t="n"/>
      <c r="J40" s="14" t="n"/>
      <c r="L40" s="14" t="n"/>
      <c r="M40" s="15">
        <f>IF(OR($D40="",$L40=""),"",TODAY()-$L40)</f>
        <v/>
      </c>
      <c r="N40" s="14" t="n"/>
      <c r="O40" s="16">
        <f>IF($D40="","",IF(IFERROR(VLOOKUP($D40,Stages!$A$2:$E$15,5,FALSE),"Open")="Closed","",IF(AND($H40&lt;&gt;"",$H40&lt;TODAY()),"STALE: close date passed",IF($J40="","STALE: no next step",IF($J40+Stages!$H$3&lt;TODAY(),"STALE: next step overdue",IF(AND($M40&lt;&gt;"",IFERROR(VLOOKUP($D40,Stages!$A$2:$D$15,4,FALSE),"")&lt;&gt;"",$M40&gt;IFERROR(VLOOKUP($D40,Stages!$A$2:$D$15,4,FALSE),"")),"STALE: over stage limit",IF(AND($N40&lt;&gt;"",TODAY()-$N40&gt;Stages!$H$2),"STALE: no activity in "&amp;Stages!$H$2&amp;" days",IF($K40&lt;&gt;"Y","Check: next step not buyer-agreed","OK"))))))))</f>
        <v/>
      </c>
      <c r="P40" s="16">
        <f>IF($D40="","",IFERROR(VLOOKUP($D40,Stages!$A$2:$E$15,5,FALSE),"Open"))</f>
        <v/>
      </c>
    </row>
    <row r="41">
      <c r="E41" s="11" t="n"/>
      <c r="F41" s="12">
        <f>IF($D41="","",IFERROR(VLOOKUP($D41,Stages!$A$2:$B$15,2,FALSE),""))</f>
        <v/>
      </c>
      <c r="G41" s="13">
        <f>IF(OR($E41="",$F41=""),"",$E41*$F41)</f>
        <v/>
      </c>
      <c r="H41" s="14" t="n"/>
      <c r="J41" s="14" t="n"/>
      <c r="L41" s="14" t="n"/>
      <c r="M41" s="15">
        <f>IF(OR($D41="",$L41=""),"",TODAY()-$L41)</f>
        <v/>
      </c>
      <c r="N41" s="14" t="n"/>
      <c r="O41" s="16">
        <f>IF($D41="","",IF(IFERROR(VLOOKUP($D41,Stages!$A$2:$E$15,5,FALSE),"Open")="Closed","",IF(AND($H41&lt;&gt;"",$H41&lt;TODAY()),"STALE: close date passed",IF($J41="","STALE: no next step",IF($J41+Stages!$H$3&lt;TODAY(),"STALE: next step overdue",IF(AND($M41&lt;&gt;"",IFERROR(VLOOKUP($D41,Stages!$A$2:$D$15,4,FALSE),"")&lt;&gt;"",$M41&gt;IFERROR(VLOOKUP($D41,Stages!$A$2:$D$15,4,FALSE),"")),"STALE: over stage limit",IF(AND($N41&lt;&gt;"",TODAY()-$N41&gt;Stages!$H$2),"STALE: no activity in "&amp;Stages!$H$2&amp;" days",IF($K41&lt;&gt;"Y","Check: next step not buyer-agreed","OK"))))))))</f>
        <v/>
      </c>
      <c r="P41" s="16">
        <f>IF($D41="","",IFERROR(VLOOKUP($D41,Stages!$A$2:$E$15,5,FALSE),"Open"))</f>
        <v/>
      </c>
    </row>
    <row r="42">
      <c r="E42" s="11" t="n"/>
      <c r="F42" s="12">
        <f>IF($D42="","",IFERROR(VLOOKUP($D42,Stages!$A$2:$B$15,2,FALSE),""))</f>
        <v/>
      </c>
      <c r="G42" s="13">
        <f>IF(OR($E42="",$F42=""),"",$E42*$F42)</f>
        <v/>
      </c>
      <c r="H42" s="14" t="n"/>
      <c r="J42" s="14" t="n"/>
      <c r="L42" s="14" t="n"/>
      <c r="M42" s="15">
        <f>IF(OR($D42="",$L42=""),"",TODAY()-$L42)</f>
        <v/>
      </c>
      <c r="N42" s="14" t="n"/>
      <c r="O42" s="16">
        <f>IF($D42="","",IF(IFERROR(VLOOKUP($D42,Stages!$A$2:$E$15,5,FALSE),"Open")="Closed","",IF(AND($H42&lt;&gt;"",$H42&lt;TODAY()),"STALE: close date passed",IF($J42="","STALE: no next step",IF($J42+Stages!$H$3&lt;TODAY(),"STALE: next step overdue",IF(AND($M42&lt;&gt;"",IFERROR(VLOOKUP($D42,Stages!$A$2:$D$15,4,FALSE),"")&lt;&gt;"",$M42&gt;IFERROR(VLOOKUP($D42,Stages!$A$2:$D$15,4,FALSE),"")),"STALE: over stage limit",IF(AND($N42&lt;&gt;"",TODAY()-$N42&gt;Stages!$H$2),"STALE: no activity in "&amp;Stages!$H$2&amp;" days",IF($K42&lt;&gt;"Y","Check: next step not buyer-agreed","OK"))))))))</f>
        <v/>
      </c>
      <c r="P42" s="16">
        <f>IF($D42="","",IFERROR(VLOOKUP($D42,Stages!$A$2:$E$15,5,FALSE),"Open"))</f>
        <v/>
      </c>
    </row>
    <row r="43">
      <c r="E43" s="11" t="n"/>
      <c r="F43" s="12">
        <f>IF($D43="","",IFERROR(VLOOKUP($D43,Stages!$A$2:$B$15,2,FALSE),""))</f>
        <v/>
      </c>
      <c r="G43" s="13">
        <f>IF(OR($E43="",$F43=""),"",$E43*$F43)</f>
        <v/>
      </c>
      <c r="H43" s="14" t="n"/>
      <c r="J43" s="14" t="n"/>
      <c r="L43" s="14" t="n"/>
      <c r="M43" s="15">
        <f>IF(OR($D43="",$L43=""),"",TODAY()-$L43)</f>
        <v/>
      </c>
      <c r="N43" s="14" t="n"/>
      <c r="O43" s="16">
        <f>IF($D43="","",IF(IFERROR(VLOOKUP($D43,Stages!$A$2:$E$15,5,FALSE),"Open")="Closed","",IF(AND($H43&lt;&gt;"",$H43&lt;TODAY()),"STALE: close date passed",IF($J43="","STALE: no next step",IF($J43+Stages!$H$3&lt;TODAY(),"STALE: next step overdue",IF(AND($M43&lt;&gt;"",IFERROR(VLOOKUP($D43,Stages!$A$2:$D$15,4,FALSE),"")&lt;&gt;"",$M43&gt;IFERROR(VLOOKUP($D43,Stages!$A$2:$D$15,4,FALSE),"")),"STALE: over stage limit",IF(AND($N43&lt;&gt;"",TODAY()-$N43&gt;Stages!$H$2),"STALE: no activity in "&amp;Stages!$H$2&amp;" days",IF($K43&lt;&gt;"Y","Check: next step not buyer-agreed","OK"))))))))</f>
        <v/>
      </c>
      <c r="P43" s="16">
        <f>IF($D43="","",IFERROR(VLOOKUP($D43,Stages!$A$2:$E$15,5,FALSE),"Open"))</f>
        <v/>
      </c>
    </row>
    <row r="44">
      <c r="E44" s="11" t="n"/>
      <c r="F44" s="12">
        <f>IF($D44="","",IFERROR(VLOOKUP($D44,Stages!$A$2:$B$15,2,FALSE),""))</f>
        <v/>
      </c>
      <c r="G44" s="13">
        <f>IF(OR($E44="",$F44=""),"",$E44*$F44)</f>
        <v/>
      </c>
      <c r="H44" s="14" t="n"/>
      <c r="J44" s="14" t="n"/>
      <c r="L44" s="14" t="n"/>
      <c r="M44" s="15">
        <f>IF(OR($D44="",$L44=""),"",TODAY()-$L44)</f>
        <v/>
      </c>
      <c r="N44" s="14" t="n"/>
      <c r="O44" s="16">
        <f>IF($D44="","",IF(IFERROR(VLOOKUP($D44,Stages!$A$2:$E$15,5,FALSE),"Open")="Closed","",IF(AND($H44&lt;&gt;"",$H44&lt;TODAY()),"STALE: close date passed",IF($J44="","STALE: no next step",IF($J44+Stages!$H$3&lt;TODAY(),"STALE: next step overdue",IF(AND($M44&lt;&gt;"",IFERROR(VLOOKUP($D44,Stages!$A$2:$D$15,4,FALSE),"")&lt;&gt;"",$M44&gt;IFERROR(VLOOKUP($D44,Stages!$A$2:$D$15,4,FALSE),"")),"STALE: over stage limit",IF(AND($N44&lt;&gt;"",TODAY()-$N44&gt;Stages!$H$2),"STALE: no activity in "&amp;Stages!$H$2&amp;" days",IF($K44&lt;&gt;"Y","Check: next step not buyer-agreed","OK"))))))))</f>
        <v/>
      </c>
      <c r="P44" s="16">
        <f>IF($D44="","",IFERROR(VLOOKUP($D44,Stages!$A$2:$E$15,5,FALSE),"Open"))</f>
        <v/>
      </c>
    </row>
    <row r="45">
      <c r="E45" s="11" t="n"/>
      <c r="F45" s="12">
        <f>IF($D45="","",IFERROR(VLOOKUP($D45,Stages!$A$2:$B$15,2,FALSE),""))</f>
        <v/>
      </c>
      <c r="G45" s="13">
        <f>IF(OR($E45="",$F45=""),"",$E45*$F45)</f>
        <v/>
      </c>
      <c r="H45" s="14" t="n"/>
      <c r="J45" s="14" t="n"/>
      <c r="L45" s="14" t="n"/>
      <c r="M45" s="15">
        <f>IF(OR($D45="",$L45=""),"",TODAY()-$L45)</f>
        <v/>
      </c>
      <c r="N45" s="14" t="n"/>
      <c r="O45" s="16">
        <f>IF($D45="","",IF(IFERROR(VLOOKUP($D45,Stages!$A$2:$E$15,5,FALSE),"Open")="Closed","",IF(AND($H45&lt;&gt;"",$H45&lt;TODAY()),"STALE: close date passed",IF($J45="","STALE: no next step",IF($J45+Stages!$H$3&lt;TODAY(),"STALE: next step overdue",IF(AND($M45&lt;&gt;"",IFERROR(VLOOKUP($D45,Stages!$A$2:$D$15,4,FALSE),"")&lt;&gt;"",$M45&gt;IFERROR(VLOOKUP($D45,Stages!$A$2:$D$15,4,FALSE),"")),"STALE: over stage limit",IF(AND($N45&lt;&gt;"",TODAY()-$N45&gt;Stages!$H$2),"STALE: no activity in "&amp;Stages!$H$2&amp;" days",IF($K45&lt;&gt;"Y","Check: next step not buyer-agreed","OK"))))))))</f>
        <v/>
      </c>
      <c r="P45" s="16">
        <f>IF($D45="","",IFERROR(VLOOKUP($D45,Stages!$A$2:$E$15,5,FALSE),"Open"))</f>
        <v/>
      </c>
    </row>
    <row r="46">
      <c r="E46" s="11" t="n"/>
      <c r="F46" s="12">
        <f>IF($D46="","",IFERROR(VLOOKUP($D46,Stages!$A$2:$B$15,2,FALSE),""))</f>
        <v/>
      </c>
      <c r="G46" s="13">
        <f>IF(OR($E46="",$F46=""),"",$E46*$F46)</f>
        <v/>
      </c>
      <c r="H46" s="14" t="n"/>
      <c r="J46" s="14" t="n"/>
      <c r="L46" s="14" t="n"/>
      <c r="M46" s="15">
        <f>IF(OR($D46="",$L46=""),"",TODAY()-$L46)</f>
        <v/>
      </c>
      <c r="N46" s="14" t="n"/>
      <c r="O46" s="16">
        <f>IF($D46="","",IF(IFERROR(VLOOKUP($D46,Stages!$A$2:$E$15,5,FALSE),"Open")="Closed","",IF(AND($H46&lt;&gt;"",$H46&lt;TODAY()),"STALE: close date passed",IF($J46="","STALE: no next step",IF($J46+Stages!$H$3&lt;TODAY(),"STALE: next step overdue",IF(AND($M46&lt;&gt;"",IFERROR(VLOOKUP($D46,Stages!$A$2:$D$15,4,FALSE),"")&lt;&gt;"",$M46&gt;IFERROR(VLOOKUP($D46,Stages!$A$2:$D$15,4,FALSE),"")),"STALE: over stage limit",IF(AND($N46&lt;&gt;"",TODAY()-$N46&gt;Stages!$H$2),"STALE: no activity in "&amp;Stages!$H$2&amp;" days",IF($K46&lt;&gt;"Y","Check: next step not buyer-agreed","OK"))))))))</f>
        <v/>
      </c>
      <c r="P46" s="16">
        <f>IF($D46="","",IFERROR(VLOOKUP($D46,Stages!$A$2:$E$15,5,FALSE),"Open"))</f>
        <v/>
      </c>
    </row>
    <row r="47">
      <c r="E47" s="11" t="n"/>
      <c r="F47" s="12">
        <f>IF($D47="","",IFERROR(VLOOKUP($D47,Stages!$A$2:$B$15,2,FALSE),""))</f>
        <v/>
      </c>
      <c r="G47" s="13">
        <f>IF(OR($E47="",$F47=""),"",$E47*$F47)</f>
        <v/>
      </c>
      <c r="H47" s="14" t="n"/>
      <c r="J47" s="14" t="n"/>
      <c r="L47" s="14" t="n"/>
      <c r="M47" s="15">
        <f>IF(OR($D47="",$L47=""),"",TODAY()-$L47)</f>
        <v/>
      </c>
      <c r="N47" s="14" t="n"/>
      <c r="O47" s="16">
        <f>IF($D47="","",IF(IFERROR(VLOOKUP($D47,Stages!$A$2:$E$15,5,FALSE),"Open")="Closed","",IF(AND($H47&lt;&gt;"",$H47&lt;TODAY()),"STALE: close date passed",IF($J47="","STALE: no next step",IF($J47+Stages!$H$3&lt;TODAY(),"STALE: next step overdue",IF(AND($M47&lt;&gt;"",IFERROR(VLOOKUP($D47,Stages!$A$2:$D$15,4,FALSE),"")&lt;&gt;"",$M47&gt;IFERROR(VLOOKUP($D47,Stages!$A$2:$D$15,4,FALSE),"")),"STALE: over stage limit",IF(AND($N47&lt;&gt;"",TODAY()-$N47&gt;Stages!$H$2),"STALE: no activity in "&amp;Stages!$H$2&amp;" days",IF($K47&lt;&gt;"Y","Check: next step not buyer-agreed","OK"))))))))</f>
        <v/>
      </c>
      <c r="P47" s="16">
        <f>IF($D47="","",IFERROR(VLOOKUP($D47,Stages!$A$2:$E$15,5,FALSE),"Open"))</f>
        <v/>
      </c>
    </row>
    <row r="48">
      <c r="E48" s="11" t="n"/>
      <c r="F48" s="12">
        <f>IF($D48="","",IFERROR(VLOOKUP($D48,Stages!$A$2:$B$15,2,FALSE),""))</f>
        <v/>
      </c>
      <c r="G48" s="13">
        <f>IF(OR($E48="",$F48=""),"",$E48*$F48)</f>
        <v/>
      </c>
      <c r="H48" s="14" t="n"/>
      <c r="J48" s="14" t="n"/>
      <c r="L48" s="14" t="n"/>
      <c r="M48" s="15">
        <f>IF(OR($D48="",$L48=""),"",TODAY()-$L48)</f>
        <v/>
      </c>
      <c r="N48" s="14" t="n"/>
      <c r="O48" s="16">
        <f>IF($D48="","",IF(IFERROR(VLOOKUP($D48,Stages!$A$2:$E$15,5,FALSE),"Open")="Closed","",IF(AND($H48&lt;&gt;"",$H48&lt;TODAY()),"STALE: close date passed",IF($J48="","STALE: no next step",IF($J48+Stages!$H$3&lt;TODAY(),"STALE: next step overdue",IF(AND($M48&lt;&gt;"",IFERROR(VLOOKUP($D48,Stages!$A$2:$D$15,4,FALSE),"")&lt;&gt;"",$M48&gt;IFERROR(VLOOKUP($D48,Stages!$A$2:$D$15,4,FALSE),"")),"STALE: over stage limit",IF(AND($N48&lt;&gt;"",TODAY()-$N48&gt;Stages!$H$2),"STALE: no activity in "&amp;Stages!$H$2&amp;" days",IF($K48&lt;&gt;"Y","Check: next step not buyer-agreed","OK"))))))))</f>
        <v/>
      </c>
      <c r="P48" s="16">
        <f>IF($D48="","",IFERROR(VLOOKUP($D48,Stages!$A$2:$E$15,5,FALSE),"Open"))</f>
        <v/>
      </c>
    </row>
    <row r="49">
      <c r="E49" s="11" t="n"/>
      <c r="F49" s="12">
        <f>IF($D49="","",IFERROR(VLOOKUP($D49,Stages!$A$2:$B$15,2,FALSE),""))</f>
        <v/>
      </c>
      <c r="G49" s="13">
        <f>IF(OR($E49="",$F49=""),"",$E49*$F49)</f>
        <v/>
      </c>
      <c r="H49" s="14" t="n"/>
      <c r="J49" s="14" t="n"/>
      <c r="L49" s="14" t="n"/>
      <c r="M49" s="15">
        <f>IF(OR($D49="",$L49=""),"",TODAY()-$L49)</f>
        <v/>
      </c>
      <c r="N49" s="14" t="n"/>
      <c r="O49" s="16">
        <f>IF($D49="","",IF(IFERROR(VLOOKUP($D49,Stages!$A$2:$E$15,5,FALSE),"Open")="Closed","",IF(AND($H49&lt;&gt;"",$H49&lt;TODAY()),"STALE: close date passed",IF($J49="","STALE: no next step",IF($J49+Stages!$H$3&lt;TODAY(),"STALE: next step overdue",IF(AND($M49&lt;&gt;"",IFERROR(VLOOKUP($D49,Stages!$A$2:$D$15,4,FALSE),"")&lt;&gt;"",$M49&gt;IFERROR(VLOOKUP($D49,Stages!$A$2:$D$15,4,FALSE),"")),"STALE: over stage limit",IF(AND($N49&lt;&gt;"",TODAY()-$N49&gt;Stages!$H$2),"STALE: no activity in "&amp;Stages!$H$2&amp;" days",IF($K49&lt;&gt;"Y","Check: next step not buyer-agreed","OK"))))))))</f>
        <v/>
      </c>
      <c r="P49" s="16">
        <f>IF($D49="","",IFERROR(VLOOKUP($D49,Stages!$A$2:$E$15,5,FALSE),"Open"))</f>
        <v/>
      </c>
    </row>
    <row r="50">
      <c r="E50" s="11" t="n"/>
      <c r="F50" s="12">
        <f>IF($D50="","",IFERROR(VLOOKUP($D50,Stages!$A$2:$B$15,2,FALSE),""))</f>
        <v/>
      </c>
      <c r="G50" s="13">
        <f>IF(OR($E50="",$F50=""),"",$E50*$F50)</f>
        <v/>
      </c>
      <c r="H50" s="14" t="n"/>
      <c r="J50" s="14" t="n"/>
      <c r="L50" s="14" t="n"/>
      <c r="M50" s="15">
        <f>IF(OR($D50="",$L50=""),"",TODAY()-$L50)</f>
        <v/>
      </c>
      <c r="N50" s="14" t="n"/>
      <c r="O50" s="16">
        <f>IF($D50="","",IF(IFERROR(VLOOKUP($D50,Stages!$A$2:$E$15,5,FALSE),"Open")="Closed","",IF(AND($H50&lt;&gt;"",$H50&lt;TODAY()),"STALE: close date passed",IF($J50="","STALE: no next step",IF($J50+Stages!$H$3&lt;TODAY(),"STALE: next step overdue",IF(AND($M50&lt;&gt;"",IFERROR(VLOOKUP($D50,Stages!$A$2:$D$15,4,FALSE),"")&lt;&gt;"",$M50&gt;IFERROR(VLOOKUP($D50,Stages!$A$2:$D$15,4,FALSE),"")),"STALE: over stage limit",IF(AND($N50&lt;&gt;"",TODAY()-$N50&gt;Stages!$H$2),"STALE: no activity in "&amp;Stages!$H$2&amp;" days",IF($K50&lt;&gt;"Y","Check: next step not buyer-agreed","OK"))))))))</f>
        <v/>
      </c>
      <c r="P50" s="16">
        <f>IF($D50="","",IFERROR(VLOOKUP($D50,Stages!$A$2:$E$15,5,FALSE),"Open"))</f>
        <v/>
      </c>
    </row>
    <row r="51">
      <c r="E51" s="11" t="n"/>
      <c r="F51" s="12">
        <f>IF($D51="","",IFERROR(VLOOKUP($D51,Stages!$A$2:$B$15,2,FALSE),""))</f>
        <v/>
      </c>
      <c r="G51" s="13">
        <f>IF(OR($E51="",$F51=""),"",$E51*$F51)</f>
        <v/>
      </c>
      <c r="H51" s="14" t="n"/>
      <c r="J51" s="14" t="n"/>
      <c r="L51" s="14" t="n"/>
      <c r="M51" s="15">
        <f>IF(OR($D51="",$L51=""),"",TODAY()-$L51)</f>
        <v/>
      </c>
      <c r="N51" s="14" t="n"/>
      <c r="O51" s="16">
        <f>IF($D51="","",IF(IFERROR(VLOOKUP($D51,Stages!$A$2:$E$15,5,FALSE),"Open")="Closed","",IF(AND($H51&lt;&gt;"",$H51&lt;TODAY()),"STALE: close date passed",IF($J51="","STALE: no next step",IF($J51+Stages!$H$3&lt;TODAY(),"STALE: next step overdue",IF(AND($M51&lt;&gt;"",IFERROR(VLOOKUP($D51,Stages!$A$2:$D$15,4,FALSE),"")&lt;&gt;"",$M51&gt;IFERROR(VLOOKUP($D51,Stages!$A$2:$D$15,4,FALSE),"")),"STALE: over stage limit",IF(AND($N51&lt;&gt;"",TODAY()-$N51&gt;Stages!$H$2),"STALE: no activity in "&amp;Stages!$H$2&amp;" days",IF($K51&lt;&gt;"Y","Check: next step not buyer-agreed","OK"))))))))</f>
        <v/>
      </c>
      <c r="P51" s="16">
        <f>IF($D51="","",IFERROR(VLOOKUP($D51,Stages!$A$2:$E$15,5,FALSE),"Open"))</f>
        <v/>
      </c>
    </row>
    <row r="52">
      <c r="E52" s="11" t="n"/>
      <c r="F52" s="12">
        <f>IF($D52="","",IFERROR(VLOOKUP($D52,Stages!$A$2:$B$15,2,FALSE),""))</f>
        <v/>
      </c>
      <c r="G52" s="13">
        <f>IF(OR($E52="",$F52=""),"",$E52*$F52)</f>
        <v/>
      </c>
      <c r="H52" s="14" t="n"/>
      <c r="J52" s="14" t="n"/>
      <c r="L52" s="14" t="n"/>
      <c r="M52" s="15">
        <f>IF(OR($D52="",$L52=""),"",TODAY()-$L52)</f>
        <v/>
      </c>
      <c r="N52" s="14" t="n"/>
      <c r="O52" s="16">
        <f>IF($D52="","",IF(IFERROR(VLOOKUP($D52,Stages!$A$2:$E$15,5,FALSE),"Open")="Closed","",IF(AND($H52&lt;&gt;"",$H52&lt;TODAY()),"STALE: close date passed",IF($J52="","STALE: no next step",IF($J52+Stages!$H$3&lt;TODAY(),"STALE: next step overdue",IF(AND($M52&lt;&gt;"",IFERROR(VLOOKUP($D52,Stages!$A$2:$D$15,4,FALSE),"")&lt;&gt;"",$M52&gt;IFERROR(VLOOKUP($D52,Stages!$A$2:$D$15,4,FALSE),"")),"STALE: over stage limit",IF(AND($N52&lt;&gt;"",TODAY()-$N52&gt;Stages!$H$2),"STALE: no activity in "&amp;Stages!$H$2&amp;" days",IF($K52&lt;&gt;"Y","Check: next step not buyer-agreed","OK"))))))))</f>
        <v/>
      </c>
      <c r="P52" s="16">
        <f>IF($D52="","",IFERROR(VLOOKUP($D52,Stages!$A$2:$E$15,5,FALSE),"Open"))</f>
        <v/>
      </c>
    </row>
    <row r="53">
      <c r="E53" s="11" t="n"/>
      <c r="F53" s="12">
        <f>IF($D53="","",IFERROR(VLOOKUP($D53,Stages!$A$2:$B$15,2,FALSE),""))</f>
        <v/>
      </c>
      <c r="G53" s="13">
        <f>IF(OR($E53="",$F53=""),"",$E53*$F53)</f>
        <v/>
      </c>
      <c r="H53" s="14" t="n"/>
      <c r="J53" s="14" t="n"/>
      <c r="L53" s="14" t="n"/>
      <c r="M53" s="15">
        <f>IF(OR($D53="",$L53=""),"",TODAY()-$L53)</f>
        <v/>
      </c>
      <c r="N53" s="14" t="n"/>
      <c r="O53" s="16">
        <f>IF($D53="","",IF(IFERROR(VLOOKUP($D53,Stages!$A$2:$E$15,5,FALSE),"Open")="Closed","",IF(AND($H53&lt;&gt;"",$H53&lt;TODAY()),"STALE: close date passed",IF($J53="","STALE: no next step",IF($J53+Stages!$H$3&lt;TODAY(),"STALE: next step overdue",IF(AND($M53&lt;&gt;"",IFERROR(VLOOKUP($D53,Stages!$A$2:$D$15,4,FALSE),"")&lt;&gt;"",$M53&gt;IFERROR(VLOOKUP($D53,Stages!$A$2:$D$15,4,FALSE),"")),"STALE: over stage limit",IF(AND($N53&lt;&gt;"",TODAY()-$N53&gt;Stages!$H$2),"STALE: no activity in "&amp;Stages!$H$2&amp;" days",IF($K53&lt;&gt;"Y","Check: next step not buyer-agreed","OK"))))))))</f>
        <v/>
      </c>
      <c r="P53" s="16">
        <f>IF($D53="","",IFERROR(VLOOKUP($D53,Stages!$A$2:$E$15,5,FALSE),"Open"))</f>
        <v/>
      </c>
    </row>
    <row r="54">
      <c r="E54" s="11" t="n"/>
      <c r="F54" s="12">
        <f>IF($D54="","",IFERROR(VLOOKUP($D54,Stages!$A$2:$B$15,2,FALSE),""))</f>
        <v/>
      </c>
      <c r="G54" s="13">
        <f>IF(OR($E54="",$F54=""),"",$E54*$F54)</f>
        <v/>
      </c>
      <c r="H54" s="14" t="n"/>
      <c r="J54" s="14" t="n"/>
      <c r="L54" s="14" t="n"/>
      <c r="M54" s="15">
        <f>IF(OR($D54="",$L54=""),"",TODAY()-$L54)</f>
        <v/>
      </c>
      <c r="N54" s="14" t="n"/>
      <c r="O54" s="16">
        <f>IF($D54="","",IF(IFERROR(VLOOKUP($D54,Stages!$A$2:$E$15,5,FALSE),"Open")="Closed","",IF(AND($H54&lt;&gt;"",$H54&lt;TODAY()),"STALE: close date passed",IF($J54="","STALE: no next step",IF($J54+Stages!$H$3&lt;TODAY(),"STALE: next step overdue",IF(AND($M54&lt;&gt;"",IFERROR(VLOOKUP($D54,Stages!$A$2:$D$15,4,FALSE),"")&lt;&gt;"",$M54&gt;IFERROR(VLOOKUP($D54,Stages!$A$2:$D$15,4,FALSE),"")),"STALE: over stage limit",IF(AND($N54&lt;&gt;"",TODAY()-$N54&gt;Stages!$H$2),"STALE: no activity in "&amp;Stages!$H$2&amp;" days",IF($K54&lt;&gt;"Y","Check: next step not buyer-agreed","OK"))))))))</f>
        <v/>
      </c>
      <c r="P54" s="16">
        <f>IF($D54="","",IFERROR(VLOOKUP($D54,Stages!$A$2:$E$15,5,FALSE),"Open"))</f>
        <v/>
      </c>
    </row>
    <row r="55">
      <c r="E55" s="11" t="n"/>
      <c r="F55" s="12">
        <f>IF($D55="","",IFERROR(VLOOKUP($D55,Stages!$A$2:$B$15,2,FALSE),""))</f>
        <v/>
      </c>
      <c r="G55" s="13">
        <f>IF(OR($E55="",$F55=""),"",$E55*$F55)</f>
        <v/>
      </c>
      <c r="H55" s="14" t="n"/>
      <c r="J55" s="14" t="n"/>
      <c r="L55" s="14" t="n"/>
      <c r="M55" s="15">
        <f>IF(OR($D55="",$L55=""),"",TODAY()-$L55)</f>
        <v/>
      </c>
      <c r="N55" s="14" t="n"/>
      <c r="O55" s="16">
        <f>IF($D55="","",IF(IFERROR(VLOOKUP($D55,Stages!$A$2:$E$15,5,FALSE),"Open")="Closed","",IF(AND($H55&lt;&gt;"",$H55&lt;TODAY()),"STALE: close date passed",IF($J55="","STALE: no next step",IF($J55+Stages!$H$3&lt;TODAY(),"STALE: next step overdue",IF(AND($M55&lt;&gt;"",IFERROR(VLOOKUP($D55,Stages!$A$2:$D$15,4,FALSE),"")&lt;&gt;"",$M55&gt;IFERROR(VLOOKUP($D55,Stages!$A$2:$D$15,4,FALSE),"")),"STALE: over stage limit",IF(AND($N55&lt;&gt;"",TODAY()-$N55&gt;Stages!$H$2),"STALE: no activity in "&amp;Stages!$H$2&amp;" days",IF($K55&lt;&gt;"Y","Check: next step not buyer-agreed","OK"))))))))</f>
        <v/>
      </c>
      <c r="P55" s="16">
        <f>IF($D55="","",IFERROR(VLOOKUP($D55,Stages!$A$2:$E$15,5,FALSE),"Open"))</f>
        <v/>
      </c>
    </row>
    <row r="56">
      <c r="E56" s="11" t="n"/>
      <c r="F56" s="12">
        <f>IF($D56="","",IFERROR(VLOOKUP($D56,Stages!$A$2:$B$15,2,FALSE),""))</f>
        <v/>
      </c>
      <c r="G56" s="13">
        <f>IF(OR($E56="",$F56=""),"",$E56*$F56)</f>
        <v/>
      </c>
      <c r="H56" s="14" t="n"/>
      <c r="J56" s="14" t="n"/>
      <c r="L56" s="14" t="n"/>
      <c r="M56" s="15">
        <f>IF(OR($D56="",$L56=""),"",TODAY()-$L56)</f>
        <v/>
      </c>
      <c r="N56" s="14" t="n"/>
      <c r="O56" s="16">
        <f>IF($D56="","",IF(IFERROR(VLOOKUP($D56,Stages!$A$2:$E$15,5,FALSE),"Open")="Closed","",IF(AND($H56&lt;&gt;"",$H56&lt;TODAY()),"STALE: close date passed",IF($J56="","STALE: no next step",IF($J56+Stages!$H$3&lt;TODAY(),"STALE: next step overdue",IF(AND($M56&lt;&gt;"",IFERROR(VLOOKUP($D56,Stages!$A$2:$D$15,4,FALSE),"")&lt;&gt;"",$M56&gt;IFERROR(VLOOKUP($D56,Stages!$A$2:$D$15,4,FALSE),"")),"STALE: over stage limit",IF(AND($N56&lt;&gt;"",TODAY()-$N56&gt;Stages!$H$2),"STALE: no activity in "&amp;Stages!$H$2&amp;" days",IF($K56&lt;&gt;"Y","Check: next step not buyer-agreed","OK"))))))))</f>
        <v/>
      </c>
      <c r="P56" s="16">
        <f>IF($D56="","",IFERROR(VLOOKUP($D56,Stages!$A$2:$E$15,5,FALSE),"Open"))</f>
        <v/>
      </c>
    </row>
    <row r="57">
      <c r="E57" s="11" t="n"/>
      <c r="F57" s="12">
        <f>IF($D57="","",IFERROR(VLOOKUP($D57,Stages!$A$2:$B$15,2,FALSE),""))</f>
        <v/>
      </c>
      <c r="G57" s="13">
        <f>IF(OR($E57="",$F57=""),"",$E57*$F57)</f>
        <v/>
      </c>
      <c r="H57" s="14" t="n"/>
      <c r="J57" s="14" t="n"/>
      <c r="L57" s="14" t="n"/>
      <c r="M57" s="15">
        <f>IF(OR($D57="",$L57=""),"",TODAY()-$L57)</f>
        <v/>
      </c>
      <c r="N57" s="14" t="n"/>
      <c r="O57" s="16">
        <f>IF($D57="","",IF(IFERROR(VLOOKUP($D57,Stages!$A$2:$E$15,5,FALSE),"Open")="Closed","",IF(AND($H57&lt;&gt;"",$H57&lt;TODAY()),"STALE: close date passed",IF($J57="","STALE: no next step",IF($J57+Stages!$H$3&lt;TODAY(),"STALE: next step overdue",IF(AND($M57&lt;&gt;"",IFERROR(VLOOKUP($D57,Stages!$A$2:$D$15,4,FALSE),"")&lt;&gt;"",$M57&gt;IFERROR(VLOOKUP($D57,Stages!$A$2:$D$15,4,FALSE),"")),"STALE: over stage limit",IF(AND($N57&lt;&gt;"",TODAY()-$N57&gt;Stages!$H$2),"STALE: no activity in "&amp;Stages!$H$2&amp;" days",IF($K57&lt;&gt;"Y","Check: next step not buyer-agreed","OK"))))))))</f>
        <v/>
      </c>
      <c r="P57" s="16">
        <f>IF($D57="","",IFERROR(VLOOKUP($D57,Stages!$A$2:$E$15,5,FALSE),"Open"))</f>
        <v/>
      </c>
    </row>
    <row r="58">
      <c r="E58" s="11" t="n"/>
      <c r="F58" s="12">
        <f>IF($D58="","",IFERROR(VLOOKUP($D58,Stages!$A$2:$B$15,2,FALSE),""))</f>
        <v/>
      </c>
      <c r="G58" s="13">
        <f>IF(OR($E58="",$F58=""),"",$E58*$F58)</f>
        <v/>
      </c>
      <c r="H58" s="14" t="n"/>
      <c r="J58" s="14" t="n"/>
      <c r="L58" s="14" t="n"/>
      <c r="M58" s="15">
        <f>IF(OR($D58="",$L58=""),"",TODAY()-$L58)</f>
        <v/>
      </c>
      <c r="N58" s="14" t="n"/>
      <c r="O58" s="16">
        <f>IF($D58="","",IF(IFERROR(VLOOKUP($D58,Stages!$A$2:$E$15,5,FALSE),"Open")="Closed","",IF(AND($H58&lt;&gt;"",$H58&lt;TODAY()),"STALE: close date passed",IF($J58="","STALE: no next step",IF($J58+Stages!$H$3&lt;TODAY(),"STALE: next step overdue",IF(AND($M58&lt;&gt;"",IFERROR(VLOOKUP($D58,Stages!$A$2:$D$15,4,FALSE),"")&lt;&gt;"",$M58&gt;IFERROR(VLOOKUP($D58,Stages!$A$2:$D$15,4,FALSE),"")),"STALE: over stage limit",IF(AND($N58&lt;&gt;"",TODAY()-$N58&gt;Stages!$H$2),"STALE: no activity in "&amp;Stages!$H$2&amp;" days",IF($K58&lt;&gt;"Y","Check: next step not buyer-agreed","OK"))))))))</f>
        <v/>
      </c>
      <c r="P58" s="16">
        <f>IF($D58="","",IFERROR(VLOOKUP($D58,Stages!$A$2:$E$15,5,FALSE),"Open"))</f>
        <v/>
      </c>
    </row>
    <row r="59">
      <c r="E59" s="11" t="n"/>
      <c r="F59" s="12">
        <f>IF($D59="","",IFERROR(VLOOKUP($D59,Stages!$A$2:$B$15,2,FALSE),""))</f>
        <v/>
      </c>
      <c r="G59" s="13">
        <f>IF(OR($E59="",$F59=""),"",$E59*$F59)</f>
        <v/>
      </c>
      <c r="H59" s="14" t="n"/>
      <c r="J59" s="14" t="n"/>
      <c r="L59" s="14" t="n"/>
      <c r="M59" s="15">
        <f>IF(OR($D59="",$L59=""),"",TODAY()-$L59)</f>
        <v/>
      </c>
      <c r="N59" s="14" t="n"/>
      <c r="O59" s="16">
        <f>IF($D59="","",IF(IFERROR(VLOOKUP($D59,Stages!$A$2:$E$15,5,FALSE),"Open")="Closed","",IF(AND($H59&lt;&gt;"",$H59&lt;TODAY()),"STALE: close date passed",IF($J59="","STALE: no next step",IF($J59+Stages!$H$3&lt;TODAY(),"STALE: next step overdue",IF(AND($M59&lt;&gt;"",IFERROR(VLOOKUP($D59,Stages!$A$2:$D$15,4,FALSE),"")&lt;&gt;"",$M59&gt;IFERROR(VLOOKUP($D59,Stages!$A$2:$D$15,4,FALSE),"")),"STALE: over stage limit",IF(AND($N59&lt;&gt;"",TODAY()-$N59&gt;Stages!$H$2),"STALE: no activity in "&amp;Stages!$H$2&amp;" days",IF($K59&lt;&gt;"Y","Check: next step not buyer-agreed","OK"))))))))</f>
        <v/>
      </c>
      <c r="P59" s="16">
        <f>IF($D59="","",IFERROR(VLOOKUP($D59,Stages!$A$2:$E$15,5,FALSE),"Open"))</f>
        <v/>
      </c>
    </row>
    <row r="60">
      <c r="E60" s="11" t="n"/>
      <c r="F60" s="12">
        <f>IF($D60="","",IFERROR(VLOOKUP($D60,Stages!$A$2:$B$15,2,FALSE),""))</f>
        <v/>
      </c>
      <c r="G60" s="13">
        <f>IF(OR($E60="",$F60=""),"",$E60*$F60)</f>
        <v/>
      </c>
      <c r="H60" s="14" t="n"/>
      <c r="J60" s="14" t="n"/>
      <c r="L60" s="14" t="n"/>
      <c r="M60" s="15">
        <f>IF(OR($D60="",$L60=""),"",TODAY()-$L60)</f>
        <v/>
      </c>
      <c r="N60" s="14" t="n"/>
      <c r="O60" s="16">
        <f>IF($D60="","",IF(IFERROR(VLOOKUP($D60,Stages!$A$2:$E$15,5,FALSE),"Open")="Closed","",IF(AND($H60&lt;&gt;"",$H60&lt;TODAY()),"STALE: close date passed",IF($J60="","STALE: no next step",IF($J60+Stages!$H$3&lt;TODAY(),"STALE: next step overdue",IF(AND($M60&lt;&gt;"",IFERROR(VLOOKUP($D60,Stages!$A$2:$D$15,4,FALSE),"")&lt;&gt;"",$M60&gt;IFERROR(VLOOKUP($D60,Stages!$A$2:$D$15,4,FALSE),"")),"STALE: over stage limit",IF(AND($N60&lt;&gt;"",TODAY()-$N60&gt;Stages!$H$2),"STALE: no activity in "&amp;Stages!$H$2&amp;" days",IF($K60&lt;&gt;"Y","Check: next step not buyer-agreed","OK"))))))))</f>
        <v/>
      </c>
      <c r="P60" s="16">
        <f>IF($D60="","",IFERROR(VLOOKUP($D60,Stages!$A$2:$E$15,5,FALSE),"Open"))</f>
        <v/>
      </c>
    </row>
    <row r="61">
      <c r="E61" s="11" t="n"/>
      <c r="F61" s="12">
        <f>IF($D61="","",IFERROR(VLOOKUP($D61,Stages!$A$2:$B$15,2,FALSE),""))</f>
        <v/>
      </c>
      <c r="G61" s="13">
        <f>IF(OR($E61="",$F61=""),"",$E61*$F61)</f>
        <v/>
      </c>
      <c r="H61" s="14" t="n"/>
      <c r="J61" s="14" t="n"/>
      <c r="L61" s="14" t="n"/>
      <c r="M61" s="15">
        <f>IF(OR($D61="",$L61=""),"",TODAY()-$L61)</f>
        <v/>
      </c>
      <c r="N61" s="14" t="n"/>
      <c r="O61" s="16">
        <f>IF($D61="","",IF(IFERROR(VLOOKUP($D61,Stages!$A$2:$E$15,5,FALSE),"Open")="Closed","",IF(AND($H61&lt;&gt;"",$H61&lt;TODAY()),"STALE: close date passed",IF($J61="","STALE: no next step",IF($J61+Stages!$H$3&lt;TODAY(),"STALE: next step overdue",IF(AND($M61&lt;&gt;"",IFERROR(VLOOKUP($D61,Stages!$A$2:$D$15,4,FALSE),"")&lt;&gt;"",$M61&gt;IFERROR(VLOOKUP($D61,Stages!$A$2:$D$15,4,FALSE),"")),"STALE: over stage limit",IF(AND($N61&lt;&gt;"",TODAY()-$N61&gt;Stages!$H$2),"STALE: no activity in "&amp;Stages!$H$2&amp;" days",IF($K61&lt;&gt;"Y","Check: next step not buyer-agreed","OK"))))))))</f>
        <v/>
      </c>
      <c r="P61" s="16">
        <f>IF($D61="","",IFERROR(VLOOKUP($D61,Stages!$A$2:$E$15,5,FALSE),"Open"))</f>
        <v/>
      </c>
    </row>
    <row r="62">
      <c r="E62" s="11" t="n"/>
      <c r="F62" s="12">
        <f>IF($D62="","",IFERROR(VLOOKUP($D62,Stages!$A$2:$B$15,2,FALSE),""))</f>
        <v/>
      </c>
      <c r="G62" s="13">
        <f>IF(OR($E62="",$F62=""),"",$E62*$F62)</f>
        <v/>
      </c>
      <c r="H62" s="14" t="n"/>
      <c r="J62" s="14" t="n"/>
      <c r="L62" s="14" t="n"/>
      <c r="M62" s="15">
        <f>IF(OR($D62="",$L62=""),"",TODAY()-$L62)</f>
        <v/>
      </c>
      <c r="N62" s="14" t="n"/>
      <c r="O62" s="16">
        <f>IF($D62="","",IF(IFERROR(VLOOKUP($D62,Stages!$A$2:$E$15,5,FALSE),"Open")="Closed","",IF(AND($H62&lt;&gt;"",$H62&lt;TODAY()),"STALE: close date passed",IF($J62="","STALE: no next step",IF($J62+Stages!$H$3&lt;TODAY(),"STALE: next step overdue",IF(AND($M62&lt;&gt;"",IFERROR(VLOOKUP($D62,Stages!$A$2:$D$15,4,FALSE),"")&lt;&gt;"",$M62&gt;IFERROR(VLOOKUP($D62,Stages!$A$2:$D$15,4,FALSE),"")),"STALE: over stage limit",IF(AND($N62&lt;&gt;"",TODAY()-$N62&gt;Stages!$H$2),"STALE: no activity in "&amp;Stages!$H$2&amp;" days",IF($K62&lt;&gt;"Y","Check: next step not buyer-agreed","OK"))))))))</f>
        <v/>
      </c>
      <c r="P62" s="16">
        <f>IF($D62="","",IFERROR(VLOOKUP($D62,Stages!$A$2:$E$15,5,FALSE),"Open"))</f>
        <v/>
      </c>
    </row>
    <row r="63">
      <c r="E63" s="11" t="n"/>
      <c r="F63" s="12">
        <f>IF($D63="","",IFERROR(VLOOKUP($D63,Stages!$A$2:$B$15,2,FALSE),""))</f>
        <v/>
      </c>
      <c r="G63" s="13">
        <f>IF(OR($E63="",$F63=""),"",$E63*$F63)</f>
        <v/>
      </c>
      <c r="H63" s="14" t="n"/>
      <c r="J63" s="14" t="n"/>
      <c r="L63" s="14" t="n"/>
      <c r="M63" s="15">
        <f>IF(OR($D63="",$L63=""),"",TODAY()-$L63)</f>
        <v/>
      </c>
      <c r="N63" s="14" t="n"/>
      <c r="O63" s="16">
        <f>IF($D63="","",IF(IFERROR(VLOOKUP($D63,Stages!$A$2:$E$15,5,FALSE),"Open")="Closed","",IF(AND($H63&lt;&gt;"",$H63&lt;TODAY()),"STALE: close date passed",IF($J63="","STALE: no next step",IF($J63+Stages!$H$3&lt;TODAY(),"STALE: next step overdue",IF(AND($M63&lt;&gt;"",IFERROR(VLOOKUP($D63,Stages!$A$2:$D$15,4,FALSE),"")&lt;&gt;"",$M63&gt;IFERROR(VLOOKUP($D63,Stages!$A$2:$D$15,4,FALSE),"")),"STALE: over stage limit",IF(AND($N63&lt;&gt;"",TODAY()-$N63&gt;Stages!$H$2),"STALE: no activity in "&amp;Stages!$H$2&amp;" days",IF($K63&lt;&gt;"Y","Check: next step not buyer-agreed","OK"))))))))</f>
        <v/>
      </c>
      <c r="P63" s="16">
        <f>IF($D63="","",IFERROR(VLOOKUP($D63,Stages!$A$2:$E$15,5,FALSE),"Open"))</f>
        <v/>
      </c>
    </row>
    <row r="64">
      <c r="E64" s="11" t="n"/>
      <c r="F64" s="12">
        <f>IF($D64="","",IFERROR(VLOOKUP($D64,Stages!$A$2:$B$15,2,FALSE),""))</f>
        <v/>
      </c>
      <c r="G64" s="13">
        <f>IF(OR($E64="",$F64=""),"",$E64*$F64)</f>
        <v/>
      </c>
      <c r="H64" s="14" t="n"/>
      <c r="J64" s="14" t="n"/>
      <c r="L64" s="14" t="n"/>
      <c r="M64" s="15">
        <f>IF(OR($D64="",$L64=""),"",TODAY()-$L64)</f>
        <v/>
      </c>
      <c r="N64" s="14" t="n"/>
      <c r="O64" s="16">
        <f>IF($D64="","",IF(IFERROR(VLOOKUP($D64,Stages!$A$2:$E$15,5,FALSE),"Open")="Closed","",IF(AND($H64&lt;&gt;"",$H64&lt;TODAY()),"STALE: close date passed",IF($J64="","STALE: no next step",IF($J64+Stages!$H$3&lt;TODAY(),"STALE: next step overdue",IF(AND($M64&lt;&gt;"",IFERROR(VLOOKUP($D64,Stages!$A$2:$D$15,4,FALSE),"")&lt;&gt;"",$M64&gt;IFERROR(VLOOKUP($D64,Stages!$A$2:$D$15,4,FALSE),"")),"STALE: over stage limit",IF(AND($N64&lt;&gt;"",TODAY()-$N64&gt;Stages!$H$2),"STALE: no activity in "&amp;Stages!$H$2&amp;" days",IF($K64&lt;&gt;"Y","Check: next step not buyer-agreed","OK"))))))))</f>
        <v/>
      </c>
      <c r="P64" s="16">
        <f>IF($D64="","",IFERROR(VLOOKUP($D64,Stages!$A$2:$E$15,5,FALSE),"Open"))</f>
        <v/>
      </c>
    </row>
    <row r="65">
      <c r="E65" s="11" t="n"/>
      <c r="F65" s="12">
        <f>IF($D65="","",IFERROR(VLOOKUP($D65,Stages!$A$2:$B$15,2,FALSE),""))</f>
        <v/>
      </c>
      <c r="G65" s="13">
        <f>IF(OR($E65="",$F65=""),"",$E65*$F65)</f>
        <v/>
      </c>
      <c r="H65" s="14" t="n"/>
      <c r="J65" s="14" t="n"/>
      <c r="L65" s="14" t="n"/>
      <c r="M65" s="15">
        <f>IF(OR($D65="",$L65=""),"",TODAY()-$L65)</f>
        <v/>
      </c>
      <c r="N65" s="14" t="n"/>
      <c r="O65" s="16">
        <f>IF($D65="","",IF(IFERROR(VLOOKUP($D65,Stages!$A$2:$E$15,5,FALSE),"Open")="Closed","",IF(AND($H65&lt;&gt;"",$H65&lt;TODAY()),"STALE: close date passed",IF($J65="","STALE: no next step",IF($J65+Stages!$H$3&lt;TODAY(),"STALE: next step overdue",IF(AND($M65&lt;&gt;"",IFERROR(VLOOKUP($D65,Stages!$A$2:$D$15,4,FALSE),"")&lt;&gt;"",$M65&gt;IFERROR(VLOOKUP($D65,Stages!$A$2:$D$15,4,FALSE),"")),"STALE: over stage limit",IF(AND($N65&lt;&gt;"",TODAY()-$N65&gt;Stages!$H$2),"STALE: no activity in "&amp;Stages!$H$2&amp;" days",IF($K65&lt;&gt;"Y","Check: next step not buyer-agreed","OK"))))))))</f>
        <v/>
      </c>
      <c r="P65" s="16">
        <f>IF($D65="","",IFERROR(VLOOKUP($D65,Stages!$A$2:$E$15,5,FALSE),"Open"))</f>
        <v/>
      </c>
    </row>
    <row r="66">
      <c r="E66" s="11" t="n"/>
      <c r="F66" s="12">
        <f>IF($D66="","",IFERROR(VLOOKUP($D66,Stages!$A$2:$B$15,2,FALSE),""))</f>
        <v/>
      </c>
      <c r="G66" s="13">
        <f>IF(OR($E66="",$F66=""),"",$E66*$F66)</f>
        <v/>
      </c>
      <c r="H66" s="14" t="n"/>
      <c r="J66" s="14" t="n"/>
      <c r="L66" s="14" t="n"/>
      <c r="M66" s="15">
        <f>IF(OR($D66="",$L66=""),"",TODAY()-$L66)</f>
        <v/>
      </c>
      <c r="N66" s="14" t="n"/>
      <c r="O66" s="16">
        <f>IF($D66="","",IF(IFERROR(VLOOKUP($D66,Stages!$A$2:$E$15,5,FALSE),"Open")="Closed","",IF(AND($H66&lt;&gt;"",$H66&lt;TODAY()),"STALE: close date passed",IF($J66="","STALE: no next step",IF($J66+Stages!$H$3&lt;TODAY(),"STALE: next step overdue",IF(AND($M66&lt;&gt;"",IFERROR(VLOOKUP($D66,Stages!$A$2:$D$15,4,FALSE),"")&lt;&gt;"",$M66&gt;IFERROR(VLOOKUP($D66,Stages!$A$2:$D$15,4,FALSE),"")),"STALE: over stage limit",IF(AND($N66&lt;&gt;"",TODAY()-$N66&gt;Stages!$H$2),"STALE: no activity in "&amp;Stages!$H$2&amp;" days",IF($K66&lt;&gt;"Y","Check: next step not buyer-agreed","OK"))))))))</f>
        <v/>
      </c>
      <c r="P66" s="16">
        <f>IF($D66="","",IFERROR(VLOOKUP($D66,Stages!$A$2:$E$15,5,FALSE),"Open"))</f>
        <v/>
      </c>
    </row>
    <row r="67">
      <c r="E67" s="11" t="n"/>
      <c r="F67" s="12">
        <f>IF($D67="","",IFERROR(VLOOKUP($D67,Stages!$A$2:$B$15,2,FALSE),""))</f>
        <v/>
      </c>
      <c r="G67" s="13">
        <f>IF(OR($E67="",$F67=""),"",$E67*$F67)</f>
        <v/>
      </c>
      <c r="H67" s="14" t="n"/>
      <c r="J67" s="14" t="n"/>
      <c r="L67" s="14" t="n"/>
      <c r="M67" s="15">
        <f>IF(OR($D67="",$L67=""),"",TODAY()-$L67)</f>
        <v/>
      </c>
      <c r="N67" s="14" t="n"/>
      <c r="O67" s="16">
        <f>IF($D67="","",IF(IFERROR(VLOOKUP($D67,Stages!$A$2:$E$15,5,FALSE),"Open")="Closed","",IF(AND($H67&lt;&gt;"",$H67&lt;TODAY()),"STALE: close date passed",IF($J67="","STALE: no next step",IF($J67+Stages!$H$3&lt;TODAY(),"STALE: next step overdue",IF(AND($M67&lt;&gt;"",IFERROR(VLOOKUP($D67,Stages!$A$2:$D$15,4,FALSE),"")&lt;&gt;"",$M67&gt;IFERROR(VLOOKUP($D67,Stages!$A$2:$D$15,4,FALSE),"")),"STALE: over stage limit",IF(AND($N67&lt;&gt;"",TODAY()-$N67&gt;Stages!$H$2),"STALE: no activity in "&amp;Stages!$H$2&amp;" days",IF($K67&lt;&gt;"Y","Check: next step not buyer-agreed","OK"))))))))</f>
        <v/>
      </c>
      <c r="P67" s="16">
        <f>IF($D67="","",IFERROR(VLOOKUP($D67,Stages!$A$2:$E$15,5,FALSE),"Open"))</f>
        <v/>
      </c>
    </row>
    <row r="68">
      <c r="E68" s="11" t="n"/>
      <c r="F68" s="12">
        <f>IF($D68="","",IFERROR(VLOOKUP($D68,Stages!$A$2:$B$15,2,FALSE),""))</f>
        <v/>
      </c>
      <c r="G68" s="13">
        <f>IF(OR($E68="",$F68=""),"",$E68*$F68)</f>
        <v/>
      </c>
      <c r="H68" s="14" t="n"/>
      <c r="J68" s="14" t="n"/>
      <c r="L68" s="14" t="n"/>
      <c r="M68" s="15">
        <f>IF(OR($D68="",$L68=""),"",TODAY()-$L68)</f>
        <v/>
      </c>
      <c r="N68" s="14" t="n"/>
      <c r="O68" s="16">
        <f>IF($D68="","",IF(IFERROR(VLOOKUP($D68,Stages!$A$2:$E$15,5,FALSE),"Open")="Closed","",IF(AND($H68&lt;&gt;"",$H68&lt;TODAY()),"STALE: close date passed",IF($J68="","STALE: no next step",IF($J68+Stages!$H$3&lt;TODAY(),"STALE: next step overdue",IF(AND($M68&lt;&gt;"",IFERROR(VLOOKUP($D68,Stages!$A$2:$D$15,4,FALSE),"")&lt;&gt;"",$M68&gt;IFERROR(VLOOKUP($D68,Stages!$A$2:$D$15,4,FALSE),"")),"STALE: over stage limit",IF(AND($N68&lt;&gt;"",TODAY()-$N68&gt;Stages!$H$2),"STALE: no activity in "&amp;Stages!$H$2&amp;" days",IF($K68&lt;&gt;"Y","Check: next step not buyer-agreed","OK"))))))))</f>
        <v/>
      </c>
      <c r="P68" s="16">
        <f>IF($D68="","",IFERROR(VLOOKUP($D68,Stages!$A$2:$E$15,5,FALSE),"Open"))</f>
        <v/>
      </c>
    </row>
    <row r="69">
      <c r="E69" s="11" t="n"/>
      <c r="F69" s="12">
        <f>IF($D69="","",IFERROR(VLOOKUP($D69,Stages!$A$2:$B$15,2,FALSE),""))</f>
        <v/>
      </c>
      <c r="G69" s="13">
        <f>IF(OR($E69="",$F69=""),"",$E69*$F69)</f>
        <v/>
      </c>
      <c r="H69" s="14" t="n"/>
      <c r="J69" s="14" t="n"/>
      <c r="L69" s="14" t="n"/>
      <c r="M69" s="15">
        <f>IF(OR($D69="",$L69=""),"",TODAY()-$L69)</f>
        <v/>
      </c>
      <c r="N69" s="14" t="n"/>
      <c r="O69" s="16">
        <f>IF($D69="","",IF(IFERROR(VLOOKUP($D69,Stages!$A$2:$E$15,5,FALSE),"Open")="Closed","",IF(AND($H69&lt;&gt;"",$H69&lt;TODAY()),"STALE: close date passed",IF($J69="","STALE: no next step",IF($J69+Stages!$H$3&lt;TODAY(),"STALE: next step overdue",IF(AND($M69&lt;&gt;"",IFERROR(VLOOKUP($D69,Stages!$A$2:$D$15,4,FALSE),"")&lt;&gt;"",$M69&gt;IFERROR(VLOOKUP($D69,Stages!$A$2:$D$15,4,FALSE),"")),"STALE: over stage limit",IF(AND($N69&lt;&gt;"",TODAY()-$N69&gt;Stages!$H$2),"STALE: no activity in "&amp;Stages!$H$2&amp;" days",IF($K69&lt;&gt;"Y","Check: next step not buyer-agreed","OK"))))))))</f>
        <v/>
      </c>
      <c r="P69" s="16">
        <f>IF($D69="","",IFERROR(VLOOKUP($D69,Stages!$A$2:$E$15,5,FALSE),"Open"))</f>
        <v/>
      </c>
    </row>
    <row r="70">
      <c r="E70" s="11" t="n"/>
      <c r="F70" s="12">
        <f>IF($D70="","",IFERROR(VLOOKUP($D70,Stages!$A$2:$B$15,2,FALSE),""))</f>
        <v/>
      </c>
      <c r="G70" s="13">
        <f>IF(OR($E70="",$F70=""),"",$E70*$F70)</f>
        <v/>
      </c>
      <c r="H70" s="14" t="n"/>
      <c r="J70" s="14" t="n"/>
      <c r="L70" s="14" t="n"/>
      <c r="M70" s="15">
        <f>IF(OR($D70="",$L70=""),"",TODAY()-$L70)</f>
        <v/>
      </c>
      <c r="N70" s="14" t="n"/>
      <c r="O70" s="16">
        <f>IF($D70="","",IF(IFERROR(VLOOKUP($D70,Stages!$A$2:$E$15,5,FALSE),"Open")="Closed","",IF(AND($H70&lt;&gt;"",$H70&lt;TODAY()),"STALE: close date passed",IF($J70="","STALE: no next step",IF($J70+Stages!$H$3&lt;TODAY(),"STALE: next step overdue",IF(AND($M70&lt;&gt;"",IFERROR(VLOOKUP($D70,Stages!$A$2:$D$15,4,FALSE),"")&lt;&gt;"",$M70&gt;IFERROR(VLOOKUP($D70,Stages!$A$2:$D$15,4,FALSE),"")),"STALE: over stage limit",IF(AND($N70&lt;&gt;"",TODAY()-$N70&gt;Stages!$H$2),"STALE: no activity in "&amp;Stages!$H$2&amp;" days",IF($K70&lt;&gt;"Y","Check: next step not buyer-agreed","OK"))))))))</f>
        <v/>
      </c>
      <c r="P70" s="16">
        <f>IF($D70="","",IFERROR(VLOOKUP($D70,Stages!$A$2:$E$15,5,FALSE),"Open"))</f>
        <v/>
      </c>
    </row>
    <row r="71">
      <c r="E71" s="11" t="n"/>
      <c r="F71" s="12">
        <f>IF($D71="","",IFERROR(VLOOKUP($D71,Stages!$A$2:$B$15,2,FALSE),""))</f>
        <v/>
      </c>
      <c r="G71" s="13">
        <f>IF(OR($E71="",$F71=""),"",$E71*$F71)</f>
        <v/>
      </c>
      <c r="H71" s="14" t="n"/>
      <c r="J71" s="14" t="n"/>
      <c r="L71" s="14" t="n"/>
      <c r="M71" s="15">
        <f>IF(OR($D71="",$L71=""),"",TODAY()-$L71)</f>
        <v/>
      </c>
      <c r="N71" s="14" t="n"/>
      <c r="O71" s="16">
        <f>IF($D71="","",IF(IFERROR(VLOOKUP($D71,Stages!$A$2:$E$15,5,FALSE),"Open")="Closed","",IF(AND($H71&lt;&gt;"",$H71&lt;TODAY()),"STALE: close date passed",IF($J71="","STALE: no next step",IF($J71+Stages!$H$3&lt;TODAY(),"STALE: next step overdue",IF(AND($M71&lt;&gt;"",IFERROR(VLOOKUP($D71,Stages!$A$2:$D$15,4,FALSE),"")&lt;&gt;"",$M71&gt;IFERROR(VLOOKUP($D71,Stages!$A$2:$D$15,4,FALSE),"")),"STALE: over stage limit",IF(AND($N71&lt;&gt;"",TODAY()-$N71&gt;Stages!$H$2),"STALE: no activity in "&amp;Stages!$H$2&amp;" days",IF($K71&lt;&gt;"Y","Check: next step not buyer-agreed","OK"))))))))</f>
        <v/>
      </c>
      <c r="P71" s="16">
        <f>IF($D71="","",IFERROR(VLOOKUP($D71,Stages!$A$2:$E$15,5,FALSE),"Open"))</f>
        <v/>
      </c>
    </row>
    <row r="72">
      <c r="E72" s="11" t="n"/>
      <c r="F72" s="12">
        <f>IF($D72="","",IFERROR(VLOOKUP($D72,Stages!$A$2:$B$15,2,FALSE),""))</f>
        <v/>
      </c>
      <c r="G72" s="13">
        <f>IF(OR($E72="",$F72=""),"",$E72*$F72)</f>
        <v/>
      </c>
      <c r="H72" s="14" t="n"/>
      <c r="J72" s="14" t="n"/>
      <c r="L72" s="14" t="n"/>
      <c r="M72" s="15">
        <f>IF(OR($D72="",$L72=""),"",TODAY()-$L72)</f>
        <v/>
      </c>
      <c r="N72" s="14" t="n"/>
      <c r="O72" s="16">
        <f>IF($D72="","",IF(IFERROR(VLOOKUP($D72,Stages!$A$2:$E$15,5,FALSE),"Open")="Closed","",IF(AND($H72&lt;&gt;"",$H72&lt;TODAY()),"STALE: close date passed",IF($J72="","STALE: no next step",IF($J72+Stages!$H$3&lt;TODAY(),"STALE: next step overdue",IF(AND($M72&lt;&gt;"",IFERROR(VLOOKUP($D72,Stages!$A$2:$D$15,4,FALSE),"")&lt;&gt;"",$M72&gt;IFERROR(VLOOKUP($D72,Stages!$A$2:$D$15,4,FALSE),"")),"STALE: over stage limit",IF(AND($N72&lt;&gt;"",TODAY()-$N72&gt;Stages!$H$2),"STALE: no activity in "&amp;Stages!$H$2&amp;" days",IF($K72&lt;&gt;"Y","Check: next step not buyer-agreed","OK"))))))))</f>
        <v/>
      </c>
      <c r="P72" s="16">
        <f>IF($D72="","",IFERROR(VLOOKUP($D72,Stages!$A$2:$E$15,5,FALSE),"Open"))</f>
        <v/>
      </c>
    </row>
    <row r="73">
      <c r="E73" s="11" t="n"/>
      <c r="F73" s="12">
        <f>IF($D73="","",IFERROR(VLOOKUP($D73,Stages!$A$2:$B$15,2,FALSE),""))</f>
        <v/>
      </c>
      <c r="G73" s="13">
        <f>IF(OR($E73="",$F73=""),"",$E73*$F73)</f>
        <v/>
      </c>
      <c r="H73" s="14" t="n"/>
      <c r="J73" s="14" t="n"/>
      <c r="L73" s="14" t="n"/>
      <c r="M73" s="15">
        <f>IF(OR($D73="",$L73=""),"",TODAY()-$L73)</f>
        <v/>
      </c>
      <c r="N73" s="14" t="n"/>
      <c r="O73" s="16">
        <f>IF($D73="","",IF(IFERROR(VLOOKUP($D73,Stages!$A$2:$E$15,5,FALSE),"Open")="Closed","",IF(AND($H73&lt;&gt;"",$H73&lt;TODAY()),"STALE: close date passed",IF($J73="","STALE: no next step",IF($J73+Stages!$H$3&lt;TODAY(),"STALE: next step overdue",IF(AND($M73&lt;&gt;"",IFERROR(VLOOKUP($D73,Stages!$A$2:$D$15,4,FALSE),"")&lt;&gt;"",$M73&gt;IFERROR(VLOOKUP($D73,Stages!$A$2:$D$15,4,FALSE),"")),"STALE: over stage limit",IF(AND($N73&lt;&gt;"",TODAY()-$N73&gt;Stages!$H$2),"STALE: no activity in "&amp;Stages!$H$2&amp;" days",IF($K73&lt;&gt;"Y","Check: next step not buyer-agreed","OK"))))))))</f>
        <v/>
      </c>
      <c r="P73" s="16">
        <f>IF($D73="","",IFERROR(VLOOKUP($D73,Stages!$A$2:$E$15,5,FALSE),"Open"))</f>
        <v/>
      </c>
    </row>
    <row r="74">
      <c r="E74" s="11" t="n"/>
      <c r="F74" s="12">
        <f>IF($D74="","",IFERROR(VLOOKUP($D74,Stages!$A$2:$B$15,2,FALSE),""))</f>
        <v/>
      </c>
      <c r="G74" s="13">
        <f>IF(OR($E74="",$F74=""),"",$E74*$F74)</f>
        <v/>
      </c>
      <c r="H74" s="14" t="n"/>
      <c r="J74" s="14" t="n"/>
      <c r="L74" s="14" t="n"/>
      <c r="M74" s="15">
        <f>IF(OR($D74="",$L74=""),"",TODAY()-$L74)</f>
        <v/>
      </c>
      <c r="N74" s="14" t="n"/>
      <c r="O74" s="16">
        <f>IF($D74="","",IF(IFERROR(VLOOKUP($D74,Stages!$A$2:$E$15,5,FALSE),"Open")="Closed","",IF(AND($H74&lt;&gt;"",$H74&lt;TODAY()),"STALE: close date passed",IF($J74="","STALE: no next step",IF($J74+Stages!$H$3&lt;TODAY(),"STALE: next step overdue",IF(AND($M74&lt;&gt;"",IFERROR(VLOOKUP($D74,Stages!$A$2:$D$15,4,FALSE),"")&lt;&gt;"",$M74&gt;IFERROR(VLOOKUP($D74,Stages!$A$2:$D$15,4,FALSE),"")),"STALE: over stage limit",IF(AND($N74&lt;&gt;"",TODAY()-$N74&gt;Stages!$H$2),"STALE: no activity in "&amp;Stages!$H$2&amp;" days",IF($K74&lt;&gt;"Y","Check: next step not buyer-agreed","OK"))))))))</f>
        <v/>
      </c>
      <c r="P74" s="16">
        <f>IF($D74="","",IFERROR(VLOOKUP($D74,Stages!$A$2:$E$15,5,FALSE),"Open"))</f>
        <v/>
      </c>
    </row>
    <row r="75">
      <c r="E75" s="11" t="n"/>
      <c r="F75" s="12">
        <f>IF($D75="","",IFERROR(VLOOKUP($D75,Stages!$A$2:$B$15,2,FALSE),""))</f>
        <v/>
      </c>
      <c r="G75" s="13">
        <f>IF(OR($E75="",$F75=""),"",$E75*$F75)</f>
        <v/>
      </c>
      <c r="H75" s="14" t="n"/>
      <c r="J75" s="14" t="n"/>
      <c r="L75" s="14" t="n"/>
      <c r="M75" s="15">
        <f>IF(OR($D75="",$L75=""),"",TODAY()-$L75)</f>
        <v/>
      </c>
      <c r="N75" s="14" t="n"/>
      <c r="O75" s="16">
        <f>IF($D75="","",IF(IFERROR(VLOOKUP($D75,Stages!$A$2:$E$15,5,FALSE),"Open")="Closed","",IF(AND($H75&lt;&gt;"",$H75&lt;TODAY()),"STALE: close date passed",IF($J75="","STALE: no next step",IF($J75+Stages!$H$3&lt;TODAY(),"STALE: next step overdue",IF(AND($M75&lt;&gt;"",IFERROR(VLOOKUP($D75,Stages!$A$2:$D$15,4,FALSE),"")&lt;&gt;"",$M75&gt;IFERROR(VLOOKUP($D75,Stages!$A$2:$D$15,4,FALSE),"")),"STALE: over stage limit",IF(AND($N75&lt;&gt;"",TODAY()-$N75&gt;Stages!$H$2),"STALE: no activity in "&amp;Stages!$H$2&amp;" days",IF($K75&lt;&gt;"Y","Check: next step not buyer-agreed","OK"))))))))</f>
        <v/>
      </c>
      <c r="P75" s="16">
        <f>IF($D75="","",IFERROR(VLOOKUP($D75,Stages!$A$2:$E$15,5,FALSE),"Open"))</f>
        <v/>
      </c>
    </row>
    <row r="76">
      <c r="E76" s="11" t="n"/>
      <c r="F76" s="12">
        <f>IF($D76="","",IFERROR(VLOOKUP($D76,Stages!$A$2:$B$15,2,FALSE),""))</f>
        <v/>
      </c>
      <c r="G76" s="13">
        <f>IF(OR($E76="",$F76=""),"",$E76*$F76)</f>
        <v/>
      </c>
      <c r="H76" s="14" t="n"/>
      <c r="J76" s="14" t="n"/>
      <c r="L76" s="14" t="n"/>
      <c r="M76" s="15">
        <f>IF(OR($D76="",$L76=""),"",TODAY()-$L76)</f>
        <v/>
      </c>
      <c r="N76" s="14" t="n"/>
      <c r="O76" s="16">
        <f>IF($D76="","",IF(IFERROR(VLOOKUP($D76,Stages!$A$2:$E$15,5,FALSE),"Open")="Closed","",IF(AND($H76&lt;&gt;"",$H76&lt;TODAY()),"STALE: close date passed",IF($J76="","STALE: no next step",IF($J76+Stages!$H$3&lt;TODAY(),"STALE: next step overdue",IF(AND($M76&lt;&gt;"",IFERROR(VLOOKUP($D76,Stages!$A$2:$D$15,4,FALSE),"")&lt;&gt;"",$M76&gt;IFERROR(VLOOKUP($D76,Stages!$A$2:$D$15,4,FALSE),"")),"STALE: over stage limit",IF(AND($N76&lt;&gt;"",TODAY()-$N76&gt;Stages!$H$2),"STALE: no activity in "&amp;Stages!$H$2&amp;" days",IF($K76&lt;&gt;"Y","Check: next step not buyer-agreed","OK"))))))))</f>
        <v/>
      </c>
      <c r="P76" s="16">
        <f>IF($D76="","",IFERROR(VLOOKUP($D76,Stages!$A$2:$E$15,5,FALSE),"Open"))</f>
        <v/>
      </c>
    </row>
    <row r="77">
      <c r="E77" s="11" t="n"/>
      <c r="F77" s="12">
        <f>IF($D77="","",IFERROR(VLOOKUP($D77,Stages!$A$2:$B$15,2,FALSE),""))</f>
        <v/>
      </c>
      <c r="G77" s="13">
        <f>IF(OR($E77="",$F77=""),"",$E77*$F77)</f>
        <v/>
      </c>
      <c r="H77" s="14" t="n"/>
      <c r="J77" s="14" t="n"/>
      <c r="L77" s="14" t="n"/>
      <c r="M77" s="15">
        <f>IF(OR($D77="",$L77=""),"",TODAY()-$L77)</f>
        <v/>
      </c>
      <c r="N77" s="14" t="n"/>
      <c r="O77" s="16">
        <f>IF($D77="","",IF(IFERROR(VLOOKUP($D77,Stages!$A$2:$E$15,5,FALSE),"Open")="Closed","",IF(AND($H77&lt;&gt;"",$H77&lt;TODAY()),"STALE: close date passed",IF($J77="","STALE: no next step",IF($J77+Stages!$H$3&lt;TODAY(),"STALE: next step overdue",IF(AND($M77&lt;&gt;"",IFERROR(VLOOKUP($D77,Stages!$A$2:$D$15,4,FALSE),"")&lt;&gt;"",$M77&gt;IFERROR(VLOOKUP($D77,Stages!$A$2:$D$15,4,FALSE),"")),"STALE: over stage limit",IF(AND($N77&lt;&gt;"",TODAY()-$N77&gt;Stages!$H$2),"STALE: no activity in "&amp;Stages!$H$2&amp;" days",IF($K77&lt;&gt;"Y","Check: next step not buyer-agreed","OK"))))))))</f>
        <v/>
      </c>
      <c r="P77" s="16">
        <f>IF($D77="","",IFERROR(VLOOKUP($D77,Stages!$A$2:$E$15,5,FALSE),"Open"))</f>
        <v/>
      </c>
    </row>
    <row r="78">
      <c r="E78" s="11" t="n"/>
      <c r="F78" s="12">
        <f>IF($D78="","",IFERROR(VLOOKUP($D78,Stages!$A$2:$B$15,2,FALSE),""))</f>
        <v/>
      </c>
      <c r="G78" s="13">
        <f>IF(OR($E78="",$F78=""),"",$E78*$F78)</f>
        <v/>
      </c>
      <c r="H78" s="14" t="n"/>
      <c r="J78" s="14" t="n"/>
      <c r="L78" s="14" t="n"/>
      <c r="M78" s="15">
        <f>IF(OR($D78="",$L78=""),"",TODAY()-$L78)</f>
        <v/>
      </c>
      <c r="N78" s="14" t="n"/>
      <c r="O78" s="16">
        <f>IF($D78="","",IF(IFERROR(VLOOKUP($D78,Stages!$A$2:$E$15,5,FALSE),"Open")="Closed","",IF(AND($H78&lt;&gt;"",$H78&lt;TODAY()),"STALE: close date passed",IF($J78="","STALE: no next step",IF($J78+Stages!$H$3&lt;TODAY(),"STALE: next step overdue",IF(AND($M78&lt;&gt;"",IFERROR(VLOOKUP($D78,Stages!$A$2:$D$15,4,FALSE),"")&lt;&gt;"",$M78&gt;IFERROR(VLOOKUP($D78,Stages!$A$2:$D$15,4,FALSE),"")),"STALE: over stage limit",IF(AND($N78&lt;&gt;"",TODAY()-$N78&gt;Stages!$H$2),"STALE: no activity in "&amp;Stages!$H$2&amp;" days",IF($K78&lt;&gt;"Y","Check: next step not buyer-agreed","OK"))))))))</f>
        <v/>
      </c>
      <c r="P78" s="16">
        <f>IF($D78="","",IFERROR(VLOOKUP($D78,Stages!$A$2:$E$15,5,FALSE),"Open"))</f>
        <v/>
      </c>
    </row>
    <row r="79">
      <c r="E79" s="11" t="n"/>
      <c r="F79" s="12">
        <f>IF($D79="","",IFERROR(VLOOKUP($D79,Stages!$A$2:$B$15,2,FALSE),""))</f>
        <v/>
      </c>
      <c r="G79" s="13">
        <f>IF(OR($E79="",$F79=""),"",$E79*$F79)</f>
        <v/>
      </c>
      <c r="H79" s="14" t="n"/>
      <c r="J79" s="14" t="n"/>
      <c r="L79" s="14" t="n"/>
      <c r="M79" s="15">
        <f>IF(OR($D79="",$L79=""),"",TODAY()-$L79)</f>
        <v/>
      </c>
      <c r="N79" s="14" t="n"/>
      <c r="O79" s="16">
        <f>IF($D79="","",IF(IFERROR(VLOOKUP($D79,Stages!$A$2:$E$15,5,FALSE),"Open")="Closed","",IF(AND($H79&lt;&gt;"",$H79&lt;TODAY()),"STALE: close date passed",IF($J79="","STALE: no next step",IF($J79+Stages!$H$3&lt;TODAY(),"STALE: next step overdue",IF(AND($M79&lt;&gt;"",IFERROR(VLOOKUP($D79,Stages!$A$2:$D$15,4,FALSE),"")&lt;&gt;"",$M79&gt;IFERROR(VLOOKUP($D79,Stages!$A$2:$D$15,4,FALSE),"")),"STALE: over stage limit",IF(AND($N79&lt;&gt;"",TODAY()-$N79&gt;Stages!$H$2),"STALE: no activity in "&amp;Stages!$H$2&amp;" days",IF($K79&lt;&gt;"Y","Check: next step not buyer-agreed","OK"))))))))</f>
        <v/>
      </c>
      <c r="P79" s="16">
        <f>IF($D79="","",IFERROR(VLOOKUP($D79,Stages!$A$2:$E$15,5,FALSE),"Open"))</f>
        <v/>
      </c>
    </row>
    <row r="80">
      <c r="E80" s="11" t="n"/>
      <c r="F80" s="12">
        <f>IF($D80="","",IFERROR(VLOOKUP($D80,Stages!$A$2:$B$15,2,FALSE),""))</f>
        <v/>
      </c>
      <c r="G80" s="13">
        <f>IF(OR($E80="",$F80=""),"",$E80*$F80)</f>
        <v/>
      </c>
      <c r="H80" s="14" t="n"/>
      <c r="J80" s="14" t="n"/>
      <c r="L80" s="14" t="n"/>
      <c r="M80" s="15">
        <f>IF(OR($D80="",$L80=""),"",TODAY()-$L80)</f>
        <v/>
      </c>
      <c r="N80" s="14" t="n"/>
      <c r="O80" s="16">
        <f>IF($D80="","",IF(IFERROR(VLOOKUP($D80,Stages!$A$2:$E$15,5,FALSE),"Open")="Closed","",IF(AND($H80&lt;&gt;"",$H80&lt;TODAY()),"STALE: close date passed",IF($J80="","STALE: no next step",IF($J80+Stages!$H$3&lt;TODAY(),"STALE: next step overdue",IF(AND($M80&lt;&gt;"",IFERROR(VLOOKUP($D80,Stages!$A$2:$D$15,4,FALSE),"")&lt;&gt;"",$M80&gt;IFERROR(VLOOKUP($D80,Stages!$A$2:$D$15,4,FALSE),"")),"STALE: over stage limit",IF(AND($N80&lt;&gt;"",TODAY()-$N80&gt;Stages!$H$2),"STALE: no activity in "&amp;Stages!$H$2&amp;" days",IF($K80&lt;&gt;"Y","Check: next step not buyer-agreed","OK"))))))))</f>
        <v/>
      </c>
      <c r="P80" s="16">
        <f>IF($D80="","",IFERROR(VLOOKUP($D80,Stages!$A$2:$E$15,5,FALSE),"Open"))</f>
        <v/>
      </c>
    </row>
    <row r="81">
      <c r="E81" s="11" t="n"/>
      <c r="F81" s="12">
        <f>IF($D81="","",IFERROR(VLOOKUP($D81,Stages!$A$2:$B$15,2,FALSE),""))</f>
        <v/>
      </c>
      <c r="G81" s="13">
        <f>IF(OR($E81="",$F81=""),"",$E81*$F81)</f>
        <v/>
      </c>
      <c r="H81" s="14" t="n"/>
      <c r="J81" s="14" t="n"/>
      <c r="L81" s="14" t="n"/>
      <c r="M81" s="15">
        <f>IF(OR($D81="",$L81=""),"",TODAY()-$L81)</f>
        <v/>
      </c>
      <c r="N81" s="14" t="n"/>
      <c r="O81" s="16">
        <f>IF($D81="","",IF(IFERROR(VLOOKUP($D81,Stages!$A$2:$E$15,5,FALSE),"Open")="Closed","",IF(AND($H81&lt;&gt;"",$H81&lt;TODAY()),"STALE: close date passed",IF($J81="","STALE: no next step",IF($J81+Stages!$H$3&lt;TODAY(),"STALE: next step overdue",IF(AND($M81&lt;&gt;"",IFERROR(VLOOKUP($D81,Stages!$A$2:$D$15,4,FALSE),"")&lt;&gt;"",$M81&gt;IFERROR(VLOOKUP($D81,Stages!$A$2:$D$15,4,FALSE),"")),"STALE: over stage limit",IF(AND($N81&lt;&gt;"",TODAY()-$N81&gt;Stages!$H$2),"STALE: no activity in "&amp;Stages!$H$2&amp;" days",IF($K81&lt;&gt;"Y","Check: next step not buyer-agreed","OK"))))))))</f>
        <v/>
      </c>
      <c r="P81" s="16">
        <f>IF($D81="","",IFERROR(VLOOKUP($D81,Stages!$A$2:$E$15,5,FALSE),"Open"))</f>
        <v/>
      </c>
    </row>
    <row r="82">
      <c r="E82" s="11" t="n"/>
      <c r="F82" s="12">
        <f>IF($D82="","",IFERROR(VLOOKUP($D82,Stages!$A$2:$B$15,2,FALSE),""))</f>
        <v/>
      </c>
      <c r="G82" s="13">
        <f>IF(OR($E82="",$F82=""),"",$E82*$F82)</f>
        <v/>
      </c>
      <c r="H82" s="14" t="n"/>
      <c r="J82" s="14" t="n"/>
      <c r="L82" s="14" t="n"/>
      <c r="M82" s="15">
        <f>IF(OR($D82="",$L82=""),"",TODAY()-$L82)</f>
        <v/>
      </c>
      <c r="N82" s="14" t="n"/>
      <c r="O82" s="16">
        <f>IF($D82="","",IF(IFERROR(VLOOKUP($D82,Stages!$A$2:$E$15,5,FALSE),"Open")="Closed","",IF(AND($H82&lt;&gt;"",$H82&lt;TODAY()),"STALE: close date passed",IF($J82="","STALE: no next step",IF($J82+Stages!$H$3&lt;TODAY(),"STALE: next step overdue",IF(AND($M82&lt;&gt;"",IFERROR(VLOOKUP($D82,Stages!$A$2:$D$15,4,FALSE),"")&lt;&gt;"",$M82&gt;IFERROR(VLOOKUP($D82,Stages!$A$2:$D$15,4,FALSE),"")),"STALE: over stage limit",IF(AND($N82&lt;&gt;"",TODAY()-$N82&gt;Stages!$H$2),"STALE: no activity in "&amp;Stages!$H$2&amp;" days",IF($K82&lt;&gt;"Y","Check: next step not buyer-agreed","OK"))))))))</f>
        <v/>
      </c>
      <c r="P82" s="16">
        <f>IF($D82="","",IFERROR(VLOOKUP($D82,Stages!$A$2:$E$15,5,FALSE),"Open"))</f>
        <v/>
      </c>
    </row>
    <row r="83">
      <c r="E83" s="11" t="n"/>
      <c r="F83" s="12">
        <f>IF($D83="","",IFERROR(VLOOKUP($D83,Stages!$A$2:$B$15,2,FALSE),""))</f>
        <v/>
      </c>
      <c r="G83" s="13">
        <f>IF(OR($E83="",$F83=""),"",$E83*$F83)</f>
        <v/>
      </c>
      <c r="H83" s="14" t="n"/>
      <c r="J83" s="14" t="n"/>
      <c r="L83" s="14" t="n"/>
      <c r="M83" s="15">
        <f>IF(OR($D83="",$L83=""),"",TODAY()-$L83)</f>
        <v/>
      </c>
      <c r="N83" s="14" t="n"/>
      <c r="O83" s="16">
        <f>IF($D83="","",IF(IFERROR(VLOOKUP($D83,Stages!$A$2:$E$15,5,FALSE),"Open")="Closed","",IF(AND($H83&lt;&gt;"",$H83&lt;TODAY()),"STALE: close date passed",IF($J83="","STALE: no next step",IF($J83+Stages!$H$3&lt;TODAY(),"STALE: next step overdue",IF(AND($M83&lt;&gt;"",IFERROR(VLOOKUP($D83,Stages!$A$2:$D$15,4,FALSE),"")&lt;&gt;"",$M83&gt;IFERROR(VLOOKUP($D83,Stages!$A$2:$D$15,4,FALSE),"")),"STALE: over stage limit",IF(AND($N83&lt;&gt;"",TODAY()-$N83&gt;Stages!$H$2),"STALE: no activity in "&amp;Stages!$H$2&amp;" days",IF($K83&lt;&gt;"Y","Check: next step not buyer-agreed","OK"))))))))</f>
        <v/>
      </c>
      <c r="P83" s="16">
        <f>IF($D83="","",IFERROR(VLOOKUP($D83,Stages!$A$2:$E$15,5,FALSE),"Open"))</f>
        <v/>
      </c>
    </row>
    <row r="84">
      <c r="E84" s="11" t="n"/>
      <c r="F84" s="12">
        <f>IF($D84="","",IFERROR(VLOOKUP($D84,Stages!$A$2:$B$15,2,FALSE),""))</f>
        <v/>
      </c>
      <c r="G84" s="13">
        <f>IF(OR($E84="",$F84=""),"",$E84*$F84)</f>
        <v/>
      </c>
      <c r="H84" s="14" t="n"/>
      <c r="J84" s="14" t="n"/>
      <c r="L84" s="14" t="n"/>
      <c r="M84" s="15">
        <f>IF(OR($D84="",$L84=""),"",TODAY()-$L84)</f>
        <v/>
      </c>
      <c r="N84" s="14" t="n"/>
      <c r="O84" s="16">
        <f>IF($D84="","",IF(IFERROR(VLOOKUP($D84,Stages!$A$2:$E$15,5,FALSE),"Open")="Closed","",IF(AND($H84&lt;&gt;"",$H84&lt;TODAY()),"STALE: close date passed",IF($J84="","STALE: no next step",IF($J84+Stages!$H$3&lt;TODAY(),"STALE: next step overdue",IF(AND($M84&lt;&gt;"",IFERROR(VLOOKUP($D84,Stages!$A$2:$D$15,4,FALSE),"")&lt;&gt;"",$M84&gt;IFERROR(VLOOKUP($D84,Stages!$A$2:$D$15,4,FALSE),"")),"STALE: over stage limit",IF(AND($N84&lt;&gt;"",TODAY()-$N84&gt;Stages!$H$2),"STALE: no activity in "&amp;Stages!$H$2&amp;" days",IF($K84&lt;&gt;"Y","Check: next step not buyer-agreed","OK"))))))))</f>
        <v/>
      </c>
      <c r="P84" s="16">
        <f>IF($D84="","",IFERROR(VLOOKUP($D84,Stages!$A$2:$E$15,5,FALSE),"Open"))</f>
        <v/>
      </c>
    </row>
    <row r="85">
      <c r="E85" s="11" t="n"/>
      <c r="F85" s="12">
        <f>IF($D85="","",IFERROR(VLOOKUP($D85,Stages!$A$2:$B$15,2,FALSE),""))</f>
        <v/>
      </c>
      <c r="G85" s="13">
        <f>IF(OR($E85="",$F85=""),"",$E85*$F85)</f>
        <v/>
      </c>
      <c r="H85" s="14" t="n"/>
      <c r="J85" s="14" t="n"/>
      <c r="L85" s="14" t="n"/>
      <c r="M85" s="15">
        <f>IF(OR($D85="",$L85=""),"",TODAY()-$L85)</f>
        <v/>
      </c>
      <c r="N85" s="14" t="n"/>
      <c r="O85" s="16">
        <f>IF($D85="","",IF(IFERROR(VLOOKUP($D85,Stages!$A$2:$E$15,5,FALSE),"Open")="Closed","",IF(AND($H85&lt;&gt;"",$H85&lt;TODAY()),"STALE: close date passed",IF($J85="","STALE: no next step",IF($J85+Stages!$H$3&lt;TODAY(),"STALE: next step overdue",IF(AND($M85&lt;&gt;"",IFERROR(VLOOKUP($D85,Stages!$A$2:$D$15,4,FALSE),"")&lt;&gt;"",$M85&gt;IFERROR(VLOOKUP($D85,Stages!$A$2:$D$15,4,FALSE),"")),"STALE: over stage limit",IF(AND($N85&lt;&gt;"",TODAY()-$N85&gt;Stages!$H$2),"STALE: no activity in "&amp;Stages!$H$2&amp;" days",IF($K85&lt;&gt;"Y","Check: next step not buyer-agreed","OK"))))))))</f>
        <v/>
      </c>
      <c r="P85" s="16">
        <f>IF($D85="","",IFERROR(VLOOKUP($D85,Stages!$A$2:$E$15,5,FALSE),"Open"))</f>
        <v/>
      </c>
    </row>
    <row r="86">
      <c r="E86" s="11" t="n"/>
      <c r="F86" s="12">
        <f>IF($D86="","",IFERROR(VLOOKUP($D86,Stages!$A$2:$B$15,2,FALSE),""))</f>
        <v/>
      </c>
      <c r="G86" s="13">
        <f>IF(OR($E86="",$F86=""),"",$E86*$F86)</f>
        <v/>
      </c>
      <c r="H86" s="14" t="n"/>
      <c r="J86" s="14" t="n"/>
      <c r="L86" s="14" t="n"/>
      <c r="M86" s="15">
        <f>IF(OR($D86="",$L86=""),"",TODAY()-$L86)</f>
        <v/>
      </c>
      <c r="N86" s="14" t="n"/>
      <c r="O86" s="16">
        <f>IF($D86="","",IF(IFERROR(VLOOKUP($D86,Stages!$A$2:$E$15,5,FALSE),"Open")="Closed","",IF(AND($H86&lt;&gt;"",$H86&lt;TODAY()),"STALE: close date passed",IF($J86="","STALE: no next step",IF($J86+Stages!$H$3&lt;TODAY(),"STALE: next step overdue",IF(AND($M86&lt;&gt;"",IFERROR(VLOOKUP($D86,Stages!$A$2:$D$15,4,FALSE),"")&lt;&gt;"",$M86&gt;IFERROR(VLOOKUP($D86,Stages!$A$2:$D$15,4,FALSE),"")),"STALE: over stage limit",IF(AND($N86&lt;&gt;"",TODAY()-$N86&gt;Stages!$H$2),"STALE: no activity in "&amp;Stages!$H$2&amp;" days",IF($K86&lt;&gt;"Y","Check: next step not buyer-agreed","OK"))))))))</f>
        <v/>
      </c>
      <c r="P86" s="16">
        <f>IF($D86="","",IFERROR(VLOOKUP($D86,Stages!$A$2:$E$15,5,FALSE),"Open"))</f>
        <v/>
      </c>
    </row>
    <row r="87">
      <c r="E87" s="11" t="n"/>
      <c r="F87" s="12">
        <f>IF($D87="","",IFERROR(VLOOKUP($D87,Stages!$A$2:$B$15,2,FALSE),""))</f>
        <v/>
      </c>
      <c r="G87" s="13">
        <f>IF(OR($E87="",$F87=""),"",$E87*$F87)</f>
        <v/>
      </c>
      <c r="H87" s="14" t="n"/>
      <c r="J87" s="14" t="n"/>
      <c r="L87" s="14" t="n"/>
      <c r="M87" s="15">
        <f>IF(OR($D87="",$L87=""),"",TODAY()-$L87)</f>
        <v/>
      </c>
      <c r="N87" s="14" t="n"/>
      <c r="O87" s="16">
        <f>IF($D87="","",IF(IFERROR(VLOOKUP($D87,Stages!$A$2:$E$15,5,FALSE),"Open")="Closed","",IF(AND($H87&lt;&gt;"",$H87&lt;TODAY()),"STALE: close date passed",IF($J87="","STALE: no next step",IF($J87+Stages!$H$3&lt;TODAY(),"STALE: next step overdue",IF(AND($M87&lt;&gt;"",IFERROR(VLOOKUP($D87,Stages!$A$2:$D$15,4,FALSE),"")&lt;&gt;"",$M87&gt;IFERROR(VLOOKUP($D87,Stages!$A$2:$D$15,4,FALSE),"")),"STALE: over stage limit",IF(AND($N87&lt;&gt;"",TODAY()-$N87&gt;Stages!$H$2),"STALE: no activity in "&amp;Stages!$H$2&amp;" days",IF($K87&lt;&gt;"Y","Check: next step not buyer-agreed","OK"))))))))</f>
        <v/>
      </c>
      <c r="P87" s="16">
        <f>IF($D87="","",IFERROR(VLOOKUP($D87,Stages!$A$2:$E$15,5,FALSE),"Open"))</f>
        <v/>
      </c>
    </row>
    <row r="88">
      <c r="E88" s="11" t="n"/>
      <c r="F88" s="12">
        <f>IF($D88="","",IFERROR(VLOOKUP($D88,Stages!$A$2:$B$15,2,FALSE),""))</f>
        <v/>
      </c>
      <c r="G88" s="13">
        <f>IF(OR($E88="",$F88=""),"",$E88*$F88)</f>
        <v/>
      </c>
      <c r="H88" s="14" t="n"/>
      <c r="J88" s="14" t="n"/>
      <c r="L88" s="14" t="n"/>
      <c r="M88" s="15">
        <f>IF(OR($D88="",$L88=""),"",TODAY()-$L88)</f>
        <v/>
      </c>
      <c r="N88" s="14" t="n"/>
      <c r="O88" s="16">
        <f>IF($D88="","",IF(IFERROR(VLOOKUP($D88,Stages!$A$2:$E$15,5,FALSE),"Open")="Closed","",IF(AND($H88&lt;&gt;"",$H88&lt;TODAY()),"STALE: close date passed",IF($J88="","STALE: no next step",IF($J88+Stages!$H$3&lt;TODAY(),"STALE: next step overdue",IF(AND($M88&lt;&gt;"",IFERROR(VLOOKUP($D88,Stages!$A$2:$D$15,4,FALSE),"")&lt;&gt;"",$M88&gt;IFERROR(VLOOKUP($D88,Stages!$A$2:$D$15,4,FALSE),"")),"STALE: over stage limit",IF(AND($N88&lt;&gt;"",TODAY()-$N88&gt;Stages!$H$2),"STALE: no activity in "&amp;Stages!$H$2&amp;" days",IF($K88&lt;&gt;"Y","Check: next step not buyer-agreed","OK"))))))))</f>
        <v/>
      </c>
      <c r="P88" s="16">
        <f>IF($D88="","",IFERROR(VLOOKUP($D88,Stages!$A$2:$E$15,5,FALSE),"Open"))</f>
        <v/>
      </c>
    </row>
    <row r="89">
      <c r="E89" s="11" t="n"/>
      <c r="F89" s="12">
        <f>IF($D89="","",IFERROR(VLOOKUP($D89,Stages!$A$2:$B$15,2,FALSE),""))</f>
        <v/>
      </c>
      <c r="G89" s="13">
        <f>IF(OR($E89="",$F89=""),"",$E89*$F89)</f>
        <v/>
      </c>
      <c r="H89" s="14" t="n"/>
      <c r="J89" s="14" t="n"/>
      <c r="L89" s="14" t="n"/>
      <c r="M89" s="15">
        <f>IF(OR($D89="",$L89=""),"",TODAY()-$L89)</f>
        <v/>
      </c>
      <c r="N89" s="14" t="n"/>
      <c r="O89" s="16">
        <f>IF($D89="","",IF(IFERROR(VLOOKUP($D89,Stages!$A$2:$E$15,5,FALSE),"Open")="Closed","",IF(AND($H89&lt;&gt;"",$H89&lt;TODAY()),"STALE: close date passed",IF($J89="","STALE: no next step",IF($J89+Stages!$H$3&lt;TODAY(),"STALE: next step overdue",IF(AND($M89&lt;&gt;"",IFERROR(VLOOKUP($D89,Stages!$A$2:$D$15,4,FALSE),"")&lt;&gt;"",$M89&gt;IFERROR(VLOOKUP($D89,Stages!$A$2:$D$15,4,FALSE),"")),"STALE: over stage limit",IF(AND($N89&lt;&gt;"",TODAY()-$N89&gt;Stages!$H$2),"STALE: no activity in "&amp;Stages!$H$2&amp;" days",IF($K89&lt;&gt;"Y","Check: next step not buyer-agreed","OK"))))))))</f>
        <v/>
      </c>
      <c r="P89" s="16">
        <f>IF($D89="","",IFERROR(VLOOKUP($D89,Stages!$A$2:$E$15,5,FALSE),"Open"))</f>
        <v/>
      </c>
    </row>
    <row r="90">
      <c r="E90" s="11" t="n"/>
      <c r="F90" s="12">
        <f>IF($D90="","",IFERROR(VLOOKUP($D90,Stages!$A$2:$B$15,2,FALSE),""))</f>
        <v/>
      </c>
      <c r="G90" s="13">
        <f>IF(OR($E90="",$F90=""),"",$E90*$F90)</f>
        <v/>
      </c>
      <c r="H90" s="14" t="n"/>
      <c r="J90" s="14" t="n"/>
      <c r="L90" s="14" t="n"/>
      <c r="M90" s="15">
        <f>IF(OR($D90="",$L90=""),"",TODAY()-$L90)</f>
        <v/>
      </c>
      <c r="N90" s="14" t="n"/>
      <c r="O90" s="16">
        <f>IF($D90="","",IF(IFERROR(VLOOKUP($D90,Stages!$A$2:$E$15,5,FALSE),"Open")="Closed","",IF(AND($H90&lt;&gt;"",$H90&lt;TODAY()),"STALE: close date passed",IF($J90="","STALE: no next step",IF($J90+Stages!$H$3&lt;TODAY(),"STALE: next step overdue",IF(AND($M90&lt;&gt;"",IFERROR(VLOOKUP($D90,Stages!$A$2:$D$15,4,FALSE),"")&lt;&gt;"",$M90&gt;IFERROR(VLOOKUP($D90,Stages!$A$2:$D$15,4,FALSE),"")),"STALE: over stage limit",IF(AND($N90&lt;&gt;"",TODAY()-$N90&gt;Stages!$H$2),"STALE: no activity in "&amp;Stages!$H$2&amp;" days",IF($K90&lt;&gt;"Y","Check: next step not buyer-agreed","OK"))))))))</f>
        <v/>
      </c>
      <c r="P90" s="16">
        <f>IF($D90="","",IFERROR(VLOOKUP($D90,Stages!$A$2:$E$15,5,FALSE),"Open"))</f>
        <v/>
      </c>
    </row>
    <row r="91">
      <c r="E91" s="11" t="n"/>
      <c r="F91" s="12">
        <f>IF($D91="","",IFERROR(VLOOKUP($D91,Stages!$A$2:$B$15,2,FALSE),""))</f>
        <v/>
      </c>
      <c r="G91" s="13">
        <f>IF(OR($E91="",$F91=""),"",$E91*$F91)</f>
        <v/>
      </c>
      <c r="H91" s="14" t="n"/>
      <c r="J91" s="14" t="n"/>
      <c r="L91" s="14" t="n"/>
      <c r="M91" s="15">
        <f>IF(OR($D91="",$L91=""),"",TODAY()-$L91)</f>
        <v/>
      </c>
      <c r="N91" s="14" t="n"/>
      <c r="O91" s="16">
        <f>IF($D91="","",IF(IFERROR(VLOOKUP($D91,Stages!$A$2:$E$15,5,FALSE),"Open")="Closed","",IF(AND($H91&lt;&gt;"",$H91&lt;TODAY()),"STALE: close date passed",IF($J91="","STALE: no next step",IF($J91+Stages!$H$3&lt;TODAY(),"STALE: next step overdue",IF(AND($M91&lt;&gt;"",IFERROR(VLOOKUP($D91,Stages!$A$2:$D$15,4,FALSE),"")&lt;&gt;"",$M91&gt;IFERROR(VLOOKUP($D91,Stages!$A$2:$D$15,4,FALSE),"")),"STALE: over stage limit",IF(AND($N91&lt;&gt;"",TODAY()-$N91&gt;Stages!$H$2),"STALE: no activity in "&amp;Stages!$H$2&amp;" days",IF($K91&lt;&gt;"Y","Check: next step not buyer-agreed","OK"))))))))</f>
        <v/>
      </c>
      <c r="P91" s="16">
        <f>IF($D91="","",IFERROR(VLOOKUP($D91,Stages!$A$2:$E$15,5,FALSE),"Open"))</f>
        <v/>
      </c>
    </row>
    <row r="92">
      <c r="E92" s="11" t="n"/>
      <c r="F92" s="12">
        <f>IF($D92="","",IFERROR(VLOOKUP($D92,Stages!$A$2:$B$15,2,FALSE),""))</f>
        <v/>
      </c>
      <c r="G92" s="13">
        <f>IF(OR($E92="",$F92=""),"",$E92*$F92)</f>
        <v/>
      </c>
      <c r="H92" s="14" t="n"/>
      <c r="J92" s="14" t="n"/>
      <c r="L92" s="14" t="n"/>
      <c r="M92" s="15">
        <f>IF(OR($D92="",$L92=""),"",TODAY()-$L92)</f>
        <v/>
      </c>
      <c r="N92" s="14" t="n"/>
      <c r="O92" s="16">
        <f>IF($D92="","",IF(IFERROR(VLOOKUP($D92,Stages!$A$2:$E$15,5,FALSE),"Open")="Closed","",IF(AND($H92&lt;&gt;"",$H92&lt;TODAY()),"STALE: close date passed",IF($J92="","STALE: no next step",IF($J92+Stages!$H$3&lt;TODAY(),"STALE: next step overdue",IF(AND($M92&lt;&gt;"",IFERROR(VLOOKUP($D92,Stages!$A$2:$D$15,4,FALSE),"")&lt;&gt;"",$M92&gt;IFERROR(VLOOKUP($D92,Stages!$A$2:$D$15,4,FALSE),"")),"STALE: over stage limit",IF(AND($N92&lt;&gt;"",TODAY()-$N92&gt;Stages!$H$2),"STALE: no activity in "&amp;Stages!$H$2&amp;" days",IF($K92&lt;&gt;"Y","Check: next step not buyer-agreed","OK"))))))))</f>
        <v/>
      </c>
      <c r="P92" s="16">
        <f>IF($D92="","",IFERROR(VLOOKUP($D92,Stages!$A$2:$E$15,5,FALSE),"Open"))</f>
        <v/>
      </c>
    </row>
    <row r="93">
      <c r="E93" s="11" t="n"/>
      <c r="F93" s="12">
        <f>IF($D93="","",IFERROR(VLOOKUP($D93,Stages!$A$2:$B$15,2,FALSE),""))</f>
        <v/>
      </c>
      <c r="G93" s="13">
        <f>IF(OR($E93="",$F93=""),"",$E93*$F93)</f>
        <v/>
      </c>
      <c r="H93" s="14" t="n"/>
      <c r="J93" s="14" t="n"/>
      <c r="L93" s="14" t="n"/>
      <c r="M93" s="15">
        <f>IF(OR($D93="",$L93=""),"",TODAY()-$L93)</f>
        <v/>
      </c>
      <c r="N93" s="14" t="n"/>
      <c r="O93" s="16">
        <f>IF($D93="","",IF(IFERROR(VLOOKUP($D93,Stages!$A$2:$E$15,5,FALSE),"Open")="Closed","",IF(AND($H93&lt;&gt;"",$H93&lt;TODAY()),"STALE: close date passed",IF($J93="","STALE: no next step",IF($J93+Stages!$H$3&lt;TODAY(),"STALE: next step overdue",IF(AND($M93&lt;&gt;"",IFERROR(VLOOKUP($D93,Stages!$A$2:$D$15,4,FALSE),"")&lt;&gt;"",$M93&gt;IFERROR(VLOOKUP($D93,Stages!$A$2:$D$15,4,FALSE),"")),"STALE: over stage limit",IF(AND($N93&lt;&gt;"",TODAY()-$N93&gt;Stages!$H$2),"STALE: no activity in "&amp;Stages!$H$2&amp;" days",IF($K93&lt;&gt;"Y","Check: next step not buyer-agreed","OK"))))))))</f>
        <v/>
      </c>
      <c r="P93" s="16">
        <f>IF($D93="","",IFERROR(VLOOKUP($D93,Stages!$A$2:$E$15,5,FALSE),"Open"))</f>
        <v/>
      </c>
    </row>
    <row r="94">
      <c r="E94" s="11" t="n"/>
      <c r="F94" s="12">
        <f>IF($D94="","",IFERROR(VLOOKUP($D94,Stages!$A$2:$B$15,2,FALSE),""))</f>
        <v/>
      </c>
      <c r="G94" s="13">
        <f>IF(OR($E94="",$F94=""),"",$E94*$F94)</f>
        <v/>
      </c>
      <c r="H94" s="14" t="n"/>
      <c r="J94" s="14" t="n"/>
      <c r="L94" s="14" t="n"/>
      <c r="M94" s="15">
        <f>IF(OR($D94="",$L94=""),"",TODAY()-$L94)</f>
        <v/>
      </c>
      <c r="N94" s="14" t="n"/>
      <c r="O94" s="16">
        <f>IF($D94="","",IF(IFERROR(VLOOKUP($D94,Stages!$A$2:$E$15,5,FALSE),"Open")="Closed","",IF(AND($H94&lt;&gt;"",$H94&lt;TODAY()),"STALE: close date passed",IF($J94="","STALE: no next step",IF($J94+Stages!$H$3&lt;TODAY(),"STALE: next step overdue",IF(AND($M94&lt;&gt;"",IFERROR(VLOOKUP($D94,Stages!$A$2:$D$15,4,FALSE),"")&lt;&gt;"",$M94&gt;IFERROR(VLOOKUP($D94,Stages!$A$2:$D$15,4,FALSE),"")),"STALE: over stage limit",IF(AND($N94&lt;&gt;"",TODAY()-$N94&gt;Stages!$H$2),"STALE: no activity in "&amp;Stages!$H$2&amp;" days",IF($K94&lt;&gt;"Y","Check: next step not buyer-agreed","OK"))))))))</f>
        <v/>
      </c>
      <c r="P94" s="16">
        <f>IF($D94="","",IFERROR(VLOOKUP($D94,Stages!$A$2:$E$15,5,FALSE),"Open"))</f>
        <v/>
      </c>
    </row>
    <row r="95">
      <c r="E95" s="11" t="n"/>
      <c r="F95" s="12">
        <f>IF($D95="","",IFERROR(VLOOKUP($D95,Stages!$A$2:$B$15,2,FALSE),""))</f>
        <v/>
      </c>
      <c r="G95" s="13">
        <f>IF(OR($E95="",$F95=""),"",$E95*$F95)</f>
        <v/>
      </c>
      <c r="H95" s="14" t="n"/>
      <c r="J95" s="14" t="n"/>
      <c r="L95" s="14" t="n"/>
      <c r="M95" s="15">
        <f>IF(OR($D95="",$L95=""),"",TODAY()-$L95)</f>
        <v/>
      </c>
      <c r="N95" s="14" t="n"/>
      <c r="O95" s="16">
        <f>IF($D95="","",IF(IFERROR(VLOOKUP($D95,Stages!$A$2:$E$15,5,FALSE),"Open")="Closed","",IF(AND($H95&lt;&gt;"",$H95&lt;TODAY()),"STALE: close date passed",IF($J95="","STALE: no next step",IF($J95+Stages!$H$3&lt;TODAY(),"STALE: next step overdue",IF(AND($M95&lt;&gt;"",IFERROR(VLOOKUP($D95,Stages!$A$2:$D$15,4,FALSE),"")&lt;&gt;"",$M95&gt;IFERROR(VLOOKUP($D95,Stages!$A$2:$D$15,4,FALSE),"")),"STALE: over stage limit",IF(AND($N95&lt;&gt;"",TODAY()-$N95&gt;Stages!$H$2),"STALE: no activity in "&amp;Stages!$H$2&amp;" days",IF($K95&lt;&gt;"Y","Check: next step not buyer-agreed","OK"))))))))</f>
        <v/>
      </c>
      <c r="P95" s="16">
        <f>IF($D95="","",IFERROR(VLOOKUP($D95,Stages!$A$2:$E$15,5,FALSE),"Open"))</f>
        <v/>
      </c>
    </row>
    <row r="96">
      <c r="E96" s="11" t="n"/>
      <c r="F96" s="12">
        <f>IF($D96="","",IFERROR(VLOOKUP($D96,Stages!$A$2:$B$15,2,FALSE),""))</f>
        <v/>
      </c>
      <c r="G96" s="13">
        <f>IF(OR($E96="",$F96=""),"",$E96*$F96)</f>
        <v/>
      </c>
      <c r="H96" s="14" t="n"/>
      <c r="J96" s="14" t="n"/>
      <c r="L96" s="14" t="n"/>
      <c r="M96" s="15">
        <f>IF(OR($D96="",$L96=""),"",TODAY()-$L96)</f>
        <v/>
      </c>
      <c r="N96" s="14" t="n"/>
      <c r="O96" s="16">
        <f>IF($D96="","",IF(IFERROR(VLOOKUP($D96,Stages!$A$2:$E$15,5,FALSE),"Open")="Closed","",IF(AND($H96&lt;&gt;"",$H96&lt;TODAY()),"STALE: close date passed",IF($J96="","STALE: no next step",IF($J96+Stages!$H$3&lt;TODAY(),"STALE: next step overdue",IF(AND($M96&lt;&gt;"",IFERROR(VLOOKUP($D96,Stages!$A$2:$D$15,4,FALSE),"")&lt;&gt;"",$M96&gt;IFERROR(VLOOKUP($D96,Stages!$A$2:$D$15,4,FALSE),"")),"STALE: over stage limit",IF(AND($N96&lt;&gt;"",TODAY()-$N96&gt;Stages!$H$2),"STALE: no activity in "&amp;Stages!$H$2&amp;" days",IF($K96&lt;&gt;"Y","Check: next step not buyer-agreed","OK"))))))))</f>
        <v/>
      </c>
      <c r="P96" s="16">
        <f>IF($D96="","",IFERROR(VLOOKUP($D96,Stages!$A$2:$E$15,5,FALSE),"Open"))</f>
        <v/>
      </c>
    </row>
    <row r="97">
      <c r="E97" s="11" t="n"/>
      <c r="F97" s="12">
        <f>IF($D97="","",IFERROR(VLOOKUP($D97,Stages!$A$2:$B$15,2,FALSE),""))</f>
        <v/>
      </c>
      <c r="G97" s="13">
        <f>IF(OR($E97="",$F97=""),"",$E97*$F97)</f>
        <v/>
      </c>
      <c r="H97" s="14" t="n"/>
      <c r="J97" s="14" t="n"/>
      <c r="L97" s="14" t="n"/>
      <c r="M97" s="15">
        <f>IF(OR($D97="",$L97=""),"",TODAY()-$L97)</f>
        <v/>
      </c>
      <c r="N97" s="14" t="n"/>
      <c r="O97" s="16">
        <f>IF($D97="","",IF(IFERROR(VLOOKUP($D97,Stages!$A$2:$E$15,5,FALSE),"Open")="Closed","",IF(AND($H97&lt;&gt;"",$H97&lt;TODAY()),"STALE: close date passed",IF($J97="","STALE: no next step",IF($J97+Stages!$H$3&lt;TODAY(),"STALE: next step overdue",IF(AND($M97&lt;&gt;"",IFERROR(VLOOKUP($D97,Stages!$A$2:$D$15,4,FALSE),"")&lt;&gt;"",$M97&gt;IFERROR(VLOOKUP($D97,Stages!$A$2:$D$15,4,FALSE),"")),"STALE: over stage limit",IF(AND($N97&lt;&gt;"",TODAY()-$N97&gt;Stages!$H$2),"STALE: no activity in "&amp;Stages!$H$2&amp;" days",IF($K97&lt;&gt;"Y","Check: next step not buyer-agreed","OK"))))))))</f>
        <v/>
      </c>
      <c r="P97" s="16">
        <f>IF($D97="","",IFERROR(VLOOKUP($D97,Stages!$A$2:$E$15,5,FALSE),"Open"))</f>
        <v/>
      </c>
    </row>
    <row r="98">
      <c r="E98" s="11" t="n"/>
      <c r="F98" s="12">
        <f>IF($D98="","",IFERROR(VLOOKUP($D98,Stages!$A$2:$B$15,2,FALSE),""))</f>
        <v/>
      </c>
      <c r="G98" s="13">
        <f>IF(OR($E98="",$F98=""),"",$E98*$F98)</f>
        <v/>
      </c>
      <c r="H98" s="14" t="n"/>
      <c r="J98" s="14" t="n"/>
      <c r="L98" s="14" t="n"/>
      <c r="M98" s="15">
        <f>IF(OR($D98="",$L98=""),"",TODAY()-$L98)</f>
        <v/>
      </c>
      <c r="N98" s="14" t="n"/>
      <c r="O98" s="16">
        <f>IF($D98="","",IF(IFERROR(VLOOKUP($D98,Stages!$A$2:$E$15,5,FALSE),"Open")="Closed","",IF(AND($H98&lt;&gt;"",$H98&lt;TODAY()),"STALE: close date passed",IF($J98="","STALE: no next step",IF($J98+Stages!$H$3&lt;TODAY(),"STALE: next step overdue",IF(AND($M98&lt;&gt;"",IFERROR(VLOOKUP($D98,Stages!$A$2:$D$15,4,FALSE),"")&lt;&gt;"",$M98&gt;IFERROR(VLOOKUP($D98,Stages!$A$2:$D$15,4,FALSE),"")),"STALE: over stage limit",IF(AND($N98&lt;&gt;"",TODAY()-$N98&gt;Stages!$H$2),"STALE: no activity in "&amp;Stages!$H$2&amp;" days",IF($K98&lt;&gt;"Y","Check: next step not buyer-agreed","OK"))))))))</f>
        <v/>
      </c>
      <c r="P98" s="16">
        <f>IF($D98="","",IFERROR(VLOOKUP($D98,Stages!$A$2:$E$15,5,FALSE),"Open"))</f>
        <v/>
      </c>
    </row>
    <row r="99">
      <c r="E99" s="11" t="n"/>
      <c r="F99" s="12">
        <f>IF($D99="","",IFERROR(VLOOKUP($D99,Stages!$A$2:$B$15,2,FALSE),""))</f>
        <v/>
      </c>
      <c r="G99" s="13">
        <f>IF(OR($E99="",$F99=""),"",$E99*$F99)</f>
        <v/>
      </c>
      <c r="H99" s="14" t="n"/>
      <c r="J99" s="14" t="n"/>
      <c r="L99" s="14" t="n"/>
      <c r="M99" s="15">
        <f>IF(OR($D99="",$L99=""),"",TODAY()-$L99)</f>
        <v/>
      </c>
      <c r="N99" s="14" t="n"/>
      <c r="O99" s="16">
        <f>IF($D99="","",IF(IFERROR(VLOOKUP($D99,Stages!$A$2:$E$15,5,FALSE),"Open")="Closed","",IF(AND($H99&lt;&gt;"",$H99&lt;TODAY()),"STALE: close date passed",IF($J99="","STALE: no next step",IF($J99+Stages!$H$3&lt;TODAY(),"STALE: next step overdue",IF(AND($M99&lt;&gt;"",IFERROR(VLOOKUP($D99,Stages!$A$2:$D$15,4,FALSE),"")&lt;&gt;"",$M99&gt;IFERROR(VLOOKUP($D99,Stages!$A$2:$D$15,4,FALSE),"")),"STALE: over stage limit",IF(AND($N99&lt;&gt;"",TODAY()-$N99&gt;Stages!$H$2),"STALE: no activity in "&amp;Stages!$H$2&amp;" days",IF($K99&lt;&gt;"Y","Check: next step not buyer-agreed","OK"))))))))</f>
        <v/>
      </c>
      <c r="P99" s="16">
        <f>IF($D99="","",IFERROR(VLOOKUP($D99,Stages!$A$2:$E$15,5,FALSE),"Open"))</f>
        <v/>
      </c>
    </row>
    <row r="100">
      <c r="E100" s="11" t="n"/>
      <c r="F100" s="12">
        <f>IF($D100="","",IFERROR(VLOOKUP($D100,Stages!$A$2:$B$15,2,FALSE),""))</f>
        <v/>
      </c>
      <c r="G100" s="13">
        <f>IF(OR($E100="",$F100=""),"",$E100*$F100)</f>
        <v/>
      </c>
      <c r="H100" s="14" t="n"/>
      <c r="J100" s="14" t="n"/>
      <c r="L100" s="14" t="n"/>
      <c r="M100" s="15">
        <f>IF(OR($D100="",$L100=""),"",TODAY()-$L100)</f>
        <v/>
      </c>
      <c r="N100" s="14" t="n"/>
      <c r="O100" s="16">
        <f>IF($D100="","",IF(IFERROR(VLOOKUP($D100,Stages!$A$2:$E$15,5,FALSE),"Open")="Closed","",IF(AND($H100&lt;&gt;"",$H100&lt;TODAY()),"STALE: close date passed",IF($J100="","STALE: no next step",IF($J100+Stages!$H$3&lt;TODAY(),"STALE: next step overdue",IF(AND($M100&lt;&gt;"",IFERROR(VLOOKUP($D100,Stages!$A$2:$D$15,4,FALSE),"")&lt;&gt;"",$M100&gt;IFERROR(VLOOKUP($D100,Stages!$A$2:$D$15,4,FALSE),"")),"STALE: over stage limit",IF(AND($N100&lt;&gt;"",TODAY()-$N100&gt;Stages!$H$2),"STALE: no activity in "&amp;Stages!$H$2&amp;" days",IF($K100&lt;&gt;"Y","Check: next step not buyer-agreed","OK"))))))))</f>
        <v/>
      </c>
      <c r="P100" s="16">
        <f>IF($D100="","",IFERROR(VLOOKUP($D100,Stages!$A$2:$E$15,5,FALSE),"Open"))</f>
        <v/>
      </c>
    </row>
    <row r="101">
      <c r="E101" s="11" t="n"/>
      <c r="F101" s="12">
        <f>IF($D101="","",IFERROR(VLOOKUP($D101,Stages!$A$2:$B$15,2,FALSE),""))</f>
        <v/>
      </c>
      <c r="G101" s="13">
        <f>IF(OR($E101="",$F101=""),"",$E101*$F101)</f>
        <v/>
      </c>
      <c r="H101" s="14" t="n"/>
      <c r="J101" s="14" t="n"/>
      <c r="L101" s="14" t="n"/>
      <c r="M101" s="15">
        <f>IF(OR($D101="",$L101=""),"",TODAY()-$L101)</f>
        <v/>
      </c>
      <c r="N101" s="14" t="n"/>
      <c r="O101" s="16">
        <f>IF($D101="","",IF(IFERROR(VLOOKUP($D101,Stages!$A$2:$E$15,5,FALSE),"Open")="Closed","",IF(AND($H101&lt;&gt;"",$H101&lt;TODAY()),"STALE: close date passed",IF($J101="","STALE: no next step",IF($J101+Stages!$H$3&lt;TODAY(),"STALE: next step overdue",IF(AND($M101&lt;&gt;"",IFERROR(VLOOKUP($D101,Stages!$A$2:$D$15,4,FALSE),"")&lt;&gt;"",$M101&gt;IFERROR(VLOOKUP($D101,Stages!$A$2:$D$15,4,FALSE),"")),"STALE: over stage limit",IF(AND($N101&lt;&gt;"",TODAY()-$N101&gt;Stages!$H$2),"STALE: no activity in "&amp;Stages!$H$2&amp;" days",IF($K101&lt;&gt;"Y","Check: next step not buyer-agreed","OK"))))))))</f>
        <v/>
      </c>
      <c r="P101" s="16">
        <f>IF($D101="","",IFERROR(VLOOKUP($D101,Stages!$A$2:$E$15,5,FALSE),"Open"))</f>
        <v/>
      </c>
    </row>
    <row r="102">
      <c r="E102" s="11" t="n"/>
      <c r="F102" s="12">
        <f>IF($D102="","",IFERROR(VLOOKUP($D102,Stages!$A$2:$B$15,2,FALSE),""))</f>
        <v/>
      </c>
      <c r="G102" s="13">
        <f>IF(OR($E102="",$F102=""),"",$E102*$F102)</f>
        <v/>
      </c>
      <c r="H102" s="14" t="n"/>
      <c r="J102" s="14" t="n"/>
      <c r="L102" s="14" t="n"/>
      <c r="M102" s="15">
        <f>IF(OR($D102="",$L102=""),"",TODAY()-$L102)</f>
        <v/>
      </c>
      <c r="N102" s="14" t="n"/>
      <c r="O102" s="16">
        <f>IF($D102="","",IF(IFERROR(VLOOKUP($D102,Stages!$A$2:$E$15,5,FALSE),"Open")="Closed","",IF(AND($H102&lt;&gt;"",$H102&lt;TODAY()),"STALE: close date passed",IF($J102="","STALE: no next step",IF($J102+Stages!$H$3&lt;TODAY(),"STALE: next step overdue",IF(AND($M102&lt;&gt;"",IFERROR(VLOOKUP($D102,Stages!$A$2:$D$15,4,FALSE),"")&lt;&gt;"",$M102&gt;IFERROR(VLOOKUP($D102,Stages!$A$2:$D$15,4,FALSE),"")),"STALE: over stage limit",IF(AND($N102&lt;&gt;"",TODAY()-$N102&gt;Stages!$H$2),"STALE: no activity in "&amp;Stages!$H$2&amp;" days",IF($K102&lt;&gt;"Y","Check: next step not buyer-agreed","OK"))))))))</f>
        <v/>
      </c>
      <c r="P102" s="16">
        <f>IF($D102="","",IFERROR(VLOOKUP($D102,Stages!$A$2:$E$15,5,FALSE),"Open"))</f>
        <v/>
      </c>
    </row>
    <row r="103">
      <c r="E103" s="11" t="n"/>
      <c r="F103" s="12">
        <f>IF($D103="","",IFERROR(VLOOKUP($D103,Stages!$A$2:$B$15,2,FALSE),""))</f>
        <v/>
      </c>
      <c r="G103" s="13">
        <f>IF(OR($E103="",$F103=""),"",$E103*$F103)</f>
        <v/>
      </c>
      <c r="H103" s="14" t="n"/>
      <c r="J103" s="14" t="n"/>
      <c r="L103" s="14" t="n"/>
      <c r="M103" s="15">
        <f>IF(OR($D103="",$L103=""),"",TODAY()-$L103)</f>
        <v/>
      </c>
      <c r="N103" s="14" t="n"/>
      <c r="O103" s="16">
        <f>IF($D103="","",IF(IFERROR(VLOOKUP($D103,Stages!$A$2:$E$15,5,FALSE),"Open")="Closed","",IF(AND($H103&lt;&gt;"",$H103&lt;TODAY()),"STALE: close date passed",IF($J103="","STALE: no next step",IF($J103+Stages!$H$3&lt;TODAY(),"STALE: next step overdue",IF(AND($M103&lt;&gt;"",IFERROR(VLOOKUP($D103,Stages!$A$2:$D$15,4,FALSE),"")&lt;&gt;"",$M103&gt;IFERROR(VLOOKUP($D103,Stages!$A$2:$D$15,4,FALSE),"")),"STALE: over stage limit",IF(AND($N103&lt;&gt;"",TODAY()-$N103&gt;Stages!$H$2),"STALE: no activity in "&amp;Stages!$H$2&amp;" days",IF($K103&lt;&gt;"Y","Check: next step not buyer-agreed","OK"))))))))</f>
        <v/>
      </c>
      <c r="P103" s="16">
        <f>IF($D103="","",IFERROR(VLOOKUP($D103,Stages!$A$2:$E$15,5,FALSE),"Open"))</f>
        <v/>
      </c>
    </row>
    <row r="104">
      <c r="E104" s="11" t="n"/>
      <c r="F104" s="12">
        <f>IF($D104="","",IFERROR(VLOOKUP($D104,Stages!$A$2:$B$15,2,FALSE),""))</f>
        <v/>
      </c>
      <c r="G104" s="13">
        <f>IF(OR($E104="",$F104=""),"",$E104*$F104)</f>
        <v/>
      </c>
      <c r="H104" s="14" t="n"/>
      <c r="J104" s="14" t="n"/>
      <c r="L104" s="14" t="n"/>
      <c r="M104" s="15">
        <f>IF(OR($D104="",$L104=""),"",TODAY()-$L104)</f>
        <v/>
      </c>
      <c r="N104" s="14" t="n"/>
      <c r="O104" s="16">
        <f>IF($D104="","",IF(IFERROR(VLOOKUP($D104,Stages!$A$2:$E$15,5,FALSE),"Open")="Closed","",IF(AND($H104&lt;&gt;"",$H104&lt;TODAY()),"STALE: close date passed",IF($J104="","STALE: no next step",IF($J104+Stages!$H$3&lt;TODAY(),"STALE: next step overdue",IF(AND($M104&lt;&gt;"",IFERROR(VLOOKUP($D104,Stages!$A$2:$D$15,4,FALSE),"")&lt;&gt;"",$M104&gt;IFERROR(VLOOKUP($D104,Stages!$A$2:$D$15,4,FALSE),"")),"STALE: over stage limit",IF(AND($N104&lt;&gt;"",TODAY()-$N104&gt;Stages!$H$2),"STALE: no activity in "&amp;Stages!$H$2&amp;" days",IF($K104&lt;&gt;"Y","Check: next step not buyer-agreed","OK"))))))))</f>
        <v/>
      </c>
      <c r="P104" s="16">
        <f>IF($D104="","",IFERROR(VLOOKUP($D104,Stages!$A$2:$E$15,5,FALSE),"Open"))</f>
        <v/>
      </c>
    </row>
    <row r="105">
      <c r="E105" s="11" t="n"/>
      <c r="F105" s="12">
        <f>IF($D105="","",IFERROR(VLOOKUP($D105,Stages!$A$2:$B$15,2,FALSE),""))</f>
        <v/>
      </c>
      <c r="G105" s="13">
        <f>IF(OR($E105="",$F105=""),"",$E105*$F105)</f>
        <v/>
      </c>
      <c r="H105" s="14" t="n"/>
      <c r="J105" s="14" t="n"/>
      <c r="L105" s="14" t="n"/>
      <c r="M105" s="15">
        <f>IF(OR($D105="",$L105=""),"",TODAY()-$L105)</f>
        <v/>
      </c>
      <c r="N105" s="14" t="n"/>
      <c r="O105" s="16">
        <f>IF($D105="","",IF(IFERROR(VLOOKUP($D105,Stages!$A$2:$E$15,5,FALSE),"Open")="Closed","",IF(AND($H105&lt;&gt;"",$H105&lt;TODAY()),"STALE: close date passed",IF($J105="","STALE: no next step",IF($J105+Stages!$H$3&lt;TODAY(),"STALE: next step overdue",IF(AND($M105&lt;&gt;"",IFERROR(VLOOKUP($D105,Stages!$A$2:$D$15,4,FALSE),"")&lt;&gt;"",$M105&gt;IFERROR(VLOOKUP($D105,Stages!$A$2:$D$15,4,FALSE),"")),"STALE: over stage limit",IF(AND($N105&lt;&gt;"",TODAY()-$N105&gt;Stages!$H$2),"STALE: no activity in "&amp;Stages!$H$2&amp;" days",IF($K105&lt;&gt;"Y","Check: next step not buyer-agreed","OK"))))))))</f>
        <v/>
      </c>
      <c r="P105" s="16">
        <f>IF($D105="","",IFERROR(VLOOKUP($D105,Stages!$A$2:$E$15,5,FALSE),"Open"))</f>
        <v/>
      </c>
    </row>
    <row r="106">
      <c r="E106" s="11" t="n"/>
      <c r="F106" s="12">
        <f>IF($D106="","",IFERROR(VLOOKUP($D106,Stages!$A$2:$B$15,2,FALSE),""))</f>
        <v/>
      </c>
      <c r="G106" s="13">
        <f>IF(OR($E106="",$F106=""),"",$E106*$F106)</f>
        <v/>
      </c>
      <c r="H106" s="14" t="n"/>
      <c r="J106" s="14" t="n"/>
      <c r="L106" s="14" t="n"/>
      <c r="M106" s="15">
        <f>IF(OR($D106="",$L106=""),"",TODAY()-$L106)</f>
        <v/>
      </c>
      <c r="N106" s="14" t="n"/>
      <c r="O106" s="16">
        <f>IF($D106="","",IF(IFERROR(VLOOKUP($D106,Stages!$A$2:$E$15,5,FALSE),"Open")="Closed","",IF(AND($H106&lt;&gt;"",$H106&lt;TODAY()),"STALE: close date passed",IF($J106="","STALE: no next step",IF($J106+Stages!$H$3&lt;TODAY(),"STALE: next step overdue",IF(AND($M106&lt;&gt;"",IFERROR(VLOOKUP($D106,Stages!$A$2:$D$15,4,FALSE),"")&lt;&gt;"",$M106&gt;IFERROR(VLOOKUP($D106,Stages!$A$2:$D$15,4,FALSE),"")),"STALE: over stage limit",IF(AND($N106&lt;&gt;"",TODAY()-$N106&gt;Stages!$H$2),"STALE: no activity in "&amp;Stages!$H$2&amp;" days",IF($K106&lt;&gt;"Y","Check: next step not buyer-agreed","OK"))))))))</f>
        <v/>
      </c>
      <c r="P106" s="16">
        <f>IF($D106="","",IFERROR(VLOOKUP($D106,Stages!$A$2:$E$15,5,FALSE),"Open"))</f>
        <v/>
      </c>
    </row>
    <row r="107">
      <c r="E107" s="11" t="n"/>
      <c r="F107" s="12">
        <f>IF($D107="","",IFERROR(VLOOKUP($D107,Stages!$A$2:$B$15,2,FALSE),""))</f>
        <v/>
      </c>
      <c r="G107" s="13">
        <f>IF(OR($E107="",$F107=""),"",$E107*$F107)</f>
        <v/>
      </c>
      <c r="H107" s="14" t="n"/>
      <c r="J107" s="14" t="n"/>
      <c r="L107" s="14" t="n"/>
      <c r="M107" s="15">
        <f>IF(OR($D107="",$L107=""),"",TODAY()-$L107)</f>
        <v/>
      </c>
      <c r="N107" s="14" t="n"/>
      <c r="O107" s="16">
        <f>IF($D107="","",IF(IFERROR(VLOOKUP($D107,Stages!$A$2:$E$15,5,FALSE),"Open")="Closed","",IF(AND($H107&lt;&gt;"",$H107&lt;TODAY()),"STALE: close date passed",IF($J107="","STALE: no next step",IF($J107+Stages!$H$3&lt;TODAY(),"STALE: next step overdue",IF(AND($M107&lt;&gt;"",IFERROR(VLOOKUP($D107,Stages!$A$2:$D$15,4,FALSE),"")&lt;&gt;"",$M107&gt;IFERROR(VLOOKUP($D107,Stages!$A$2:$D$15,4,FALSE),"")),"STALE: over stage limit",IF(AND($N107&lt;&gt;"",TODAY()-$N107&gt;Stages!$H$2),"STALE: no activity in "&amp;Stages!$H$2&amp;" days",IF($K107&lt;&gt;"Y","Check: next step not buyer-agreed","OK"))))))))</f>
        <v/>
      </c>
      <c r="P107" s="16">
        <f>IF($D107="","",IFERROR(VLOOKUP($D107,Stages!$A$2:$E$15,5,FALSE),"Open"))</f>
        <v/>
      </c>
    </row>
    <row r="108">
      <c r="E108" s="11" t="n"/>
      <c r="F108" s="12">
        <f>IF($D108="","",IFERROR(VLOOKUP($D108,Stages!$A$2:$B$15,2,FALSE),""))</f>
        <v/>
      </c>
      <c r="G108" s="13">
        <f>IF(OR($E108="",$F108=""),"",$E108*$F108)</f>
        <v/>
      </c>
      <c r="H108" s="14" t="n"/>
      <c r="J108" s="14" t="n"/>
      <c r="L108" s="14" t="n"/>
      <c r="M108" s="15">
        <f>IF(OR($D108="",$L108=""),"",TODAY()-$L108)</f>
        <v/>
      </c>
      <c r="N108" s="14" t="n"/>
      <c r="O108" s="16">
        <f>IF($D108="","",IF(IFERROR(VLOOKUP($D108,Stages!$A$2:$E$15,5,FALSE),"Open")="Closed","",IF(AND($H108&lt;&gt;"",$H108&lt;TODAY()),"STALE: close date passed",IF($J108="","STALE: no next step",IF($J108+Stages!$H$3&lt;TODAY(),"STALE: next step overdue",IF(AND($M108&lt;&gt;"",IFERROR(VLOOKUP($D108,Stages!$A$2:$D$15,4,FALSE),"")&lt;&gt;"",$M108&gt;IFERROR(VLOOKUP($D108,Stages!$A$2:$D$15,4,FALSE),"")),"STALE: over stage limit",IF(AND($N108&lt;&gt;"",TODAY()-$N108&gt;Stages!$H$2),"STALE: no activity in "&amp;Stages!$H$2&amp;" days",IF($K108&lt;&gt;"Y","Check: next step not buyer-agreed","OK"))))))))</f>
        <v/>
      </c>
      <c r="P108" s="16">
        <f>IF($D108="","",IFERROR(VLOOKUP($D108,Stages!$A$2:$E$15,5,FALSE),"Open"))</f>
        <v/>
      </c>
    </row>
    <row r="109">
      <c r="E109" s="11" t="n"/>
      <c r="F109" s="12">
        <f>IF($D109="","",IFERROR(VLOOKUP($D109,Stages!$A$2:$B$15,2,FALSE),""))</f>
        <v/>
      </c>
      <c r="G109" s="13">
        <f>IF(OR($E109="",$F109=""),"",$E109*$F109)</f>
        <v/>
      </c>
      <c r="H109" s="14" t="n"/>
      <c r="J109" s="14" t="n"/>
      <c r="L109" s="14" t="n"/>
      <c r="M109" s="15">
        <f>IF(OR($D109="",$L109=""),"",TODAY()-$L109)</f>
        <v/>
      </c>
      <c r="N109" s="14" t="n"/>
      <c r="O109" s="16">
        <f>IF($D109="","",IF(IFERROR(VLOOKUP($D109,Stages!$A$2:$E$15,5,FALSE),"Open")="Closed","",IF(AND($H109&lt;&gt;"",$H109&lt;TODAY()),"STALE: close date passed",IF($J109="","STALE: no next step",IF($J109+Stages!$H$3&lt;TODAY(),"STALE: next step overdue",IF(AND($M109&lt;&gt;"",IFERROR(VLOOKUP($D109,Stages!$A$2:$D$15,4,FALSE),"")&lt;&gt;"",$M109&gt;IFERROR(VLOOKUP($D109,Stages!$A$2:$D$15,4,FALSE),"")),"STALE: over stage limit",IF(AND($N109&lt;&gt;"",TODAY()-$N109&gt;Stages!$H$2),"STALE: no activity in "&amp;Stages!$H$2&amp;" days",IF($K109&lt;&gt;"Y","Check: next step not buyer-agreed","OK"))))))))</f>
        <v/>
      </c>
      <c r="P109" s="16">
        <f>IF($D109="","",IFERROR(VLOOKUP($D109,Stages!$A$2:$E$15,5,FALSE),"Open"))</f>
        <v/>
      </c>
    </row>
    <row r="110">
      <c r="E110" s="11" t="n"/>
      <c r="F110" s="12">
        <f>IF($D110="","",IFERROR(VLOOKUP($D110,Stages!$A$2:$B$15,2,FALSE),""))</f>
        <v/>
      </c>
      <c r="G110" s="13">
        <f>IF(OR($E110="",$F110=""),"",$E110*$F110)</f>
        <v/>
      </c>
      <c r="H110" s="14" t="n"/>
      <c r="J110" s="14" t="n"/>
      <c r="L110" s="14" t="n"/>
      <c r="M110" s="15">
        <f>IF(OR($D110="",$L110=""),"",TODAY()-$L110)</f>
        <v/>
      </c>
      <c r="N110" s="14" t="n"/>
      <c r="O110" s="16">
        <f>IF($D110="","",IF(IFERROR(VLOOKUP($D110,Stages!$A$2:$E$15,5,FALSE),"Open")="Closed","",IF(AND($H110&lt;&gt;"",$H110&lt;TODAY()),"STALE: close date passed",IF($J110="","STALE: no next step",IF($J110+Stages!$H$3&lt;TODAY(),"STALE: next step overdue",IF(AND($M110&lt;&gt;"",IFERROR(VLOOKUP($D110,Stages!$A$2:$D$15,4,FALSE),"")&lt;&gt;"",$M110&gt;IFERROR(VLOOKUP($D110,Stages!$A$2:$D$15,4,FALSE),"")),"STALE: over stage limit",IF(AND($N110&lt;&gt;"",TODAY()-$N110&gt;Stages!$H$2),"STALE: no activity in "&amp;Stages!$H$2&amp;" days",IF($K110&lt;&gt;"Y","Check: next step not buyer-agreed","OK"))))))))</f>
        <v/>
      </c>
      <c r="P110" s="16">
        <f>IF($D110="","",IFERROR(VLOOKUP($D110,Stages!$A$2:$E$15,5,FALSE),"Open"))</f>
        <v/>
      </c>
    </row>
    <row r="111">
      <c r="E111" s="11" t="n"/>
      <c r="F111" s="12">
        <f>IF($D111="","",IFERROR(VLOOKUP($D111,Stages!$A$2:$B$15,2,FALSE),""))</f>
        <v/>
      </c>
      <c r="G111" s="13">
        <f>IF(OR($E111="",$F111=""),"",$E111*$F111)</f>
        <v/>
      </c>
      <c r="H111" s="14" t="n"/>
      <c r="J111" s="14" t="n"/>
      <c r="L111" s="14" t="n"/>
      <c r="M111" s="15">
        <f>IF(OR($D111="",$L111=""),"",TODAY()-$L111)</f>
        <v/>
      </c>
      <c r="N111" s="14" t="n"/>
      <c r="O111" s="16">
        <f>IF($D111="","",IF(IFERROR(VLOOKUP($D111,Stages!$A$2:$E$15,5,FALSE),"Open")="Closed","",IF(AND($H111&lt;&gt;"",$H111&lt;TODAY()),"STALE: close date passed",IF($J111="","STALE: no next step",IF($J111+Stages!$H$3&lt;TODAY(),"STALE: next step overdue",IF(AND($M111&lt;&gt;"",IFERROR(VLOOKUP($D111,Stages!$A$2:$D$15,4,FALSE),"")&lt;&gt;"",$M111&gt;IFERROR(VLOOKUP($D111,Stages!$A$2:$D$15,4,FALSE),"")),"STALE: over stage limit",IF(AND($N111&lt;&gt;"",TODAY()-$N111&gt;Stages!$H$2),"STALE: no activity in "&amp;Stages!$H$2&amp;" days",IF($K111&lt;&gt;"Y","Check: next step not buyer-agreed","OK"))))))))</f>
        <v/>
      </c>
      <c r="P111" s="16">
        <f>IF($D111="","",IFERROR(VLOOKUP($D111,Stages!$A$2:$E$15,5,FALSE),"Open"))</f>
        <v/>
      </c>
    </row>
    <row r="112">
      <c r="E112" s="11" t="n"/>
      <c r="F112" s="12">
        <f>IF($D112="","",IFERROR(VLOOKUP($D112,Stages!$A$2:$B$15,2,FALSE),""))</f>
        <v/>
      </c>
      <c r="G112" s="13">
        <f>IF(OR($E112="",$F112=""),"",$E112*$F112)</f>
        <v/>
      </c>
      <c r="H112" s="14" t="n"/>
      <c r="J112" s="14" t="n"/>
      <c r="L112" s="14" t="n"/>
      <c r="M112" s="15">
        <f>IF(OR($D112="",$L112=""),"",TODAY()-$L112)</f>
        <v/>
      </c>
      <c r="N112" s="14" t="n"/>
      <c r="O112" s="16">
        <f>IF($D112="","",IF(IFERROR(VLOOKUP($D112,Stages!$A$2:$E$15,5,FALSE),"Open")="Closed","",IF(AND($H112&lt;&gt;"",$H112&lt;TODAY()),"STALE: close date passed",IF($J112="","STALE: no next step",IF($J112+Stages!$H$3&lt;TODAY(),"STALE: next step overdue",IF(AND($M112&lt;&gt;"",IFERROR(VLOOKUP($D112,Stages!$A$2:$D$15,4,FALSE),"")&lt;&gt;"",$M112&gt;IFERROR(VLOOKUP($D112,Stages!$A$2:$D$15,4,FALSE),"")),"STALE: over stage limit",IF(AND($N112&lt;&gt;"",TODAY()-$N112&gt;Stages!$H$2),"STALE: no activity in "&amp;Stages!$H$2&amp;" days",IF($K112&lt;&gt;"Y","Check: next step not buyer-agreed","OK"))))))))</f>
        <v/>
      </c>
      <c r="P112" s="16">
        <f>IF($D112="","",IFERROR(VLOOKUP($D112,Stages!$A$2:$E$15,5,FALSE),"Open"))</f>
        <v/>
      </c>
    </row>
    <row r="113">
      <c r="E113" s="11" t="n"/>
      <c r="F113" s="12">
        <f>IF($D113="","",IFERROR(VLOOKUP($D113,Stages!$A$2:$B$15,2,FALSE),""))</f>
        <v/>
      </c>
      <c r="G113" s="13">
        <f>IF(OR($E113="",$F113=""),"",$E113*$F113)</f>
        <v/>
      </c>
      <c r="H113" s="14" t="n"/>
      <c r="J113" s="14" t="n"/>
      <c r="L113" s="14" t="n"/>
      <c r="M113" s="15">
        <f>IF(OR($D113="",$L113=""),"",TODAY()-$L113)</f>
        <v/>
      </c>
      <c r="N113" s="14" t="n"/>
      <c r="O113" s="16">
        <f>IF($D113="","",IF(IFERROR(VLOOKUP($D113,Stages!$A$2:$E$15,5,FALSE),"Open")="Closed","",IF(AND($H113&lt;&gt;"",$H113&lt;TODAY()),"STALE: close date passed",IF($J113="","STALE: no next step",IF($J113+Stages!$H$3&lt;TODAY(),"STALE: next step overdue",IF(AND($M113&lt;&gt;"",IFERROR(VLOOKUP($D113,Stages!$A$2:$D$15,4,FALSE),"")&lt;&gt;"",$M113&gt;IFERROR(VLOOKUP($D113,Stages!$A$2:$D$15,4,FALSE),"")),"STALE: over stage limit",IF(AND($N113&lt;&gt;"",TODAY()-$N113&gt;Stages!$H$2),"STALE: no activity in "&amp;Stages!$H$2&amp;" days",IF($K113&lt;&gt;"Y","Check: next step not buyer-agreed","OK"))))))))</f>
        <v/>
      </c>
      <c r="P113" s="16">
        <f>IF($D113="","",IFERROR(VLOOKUP($D113,Stages!$A$2:$E$15,5,FALSE),"Open"))</f>
        <v/>
      </c>
    </row>
    <row r="114">
      <c r="E114" s="11" t="n"/>
      <c r="F114" s="12">
        <f>IF($D114="","",IFERROR(VLOOKUP($D114,Stages!$A$2:$B$15,2,FALSE),""))</f>
        <v/>
      </c>
      <c r="G114" s="13">
        <f>IF(OR($E114="",$F114=""),"",$E114*$F114)</f>
        <v/>
      </c>
      <c r="H114" s="14" t="n"/>
      <c r="J114" s="14" t="n"/>
      <c r="L114" s="14" t="n"/>
      <c r="M114" s="15">
        <f>IF(OR($D114="",$L114=""),"",TODAY()-$L114)</f>
        <v/>
      </c>
      <c r="N114" s="14" t="n"/>
      <c r="O114" s="16">
        <f>IF($D114="","",IF(IFERROR(VLOOKUP($D114,Stages!$A$2:$E$15,5,FALSE),"Open")="Closed","",IF(AND($H114&lt;&gt;"",$H114&lt;TODAY()),"STALE: close date passed",IF($J114="","STALE: no next step",IF($J114+Stages!$H$3&lt;TODAY(),"STALE: next step overdue",IF(AND($M114&lt;&gt;"",IFERROR(VLOOKUP($D114,Stages!$A$2:$D$15,4,FALSE),"")&lt;&gt;"",$M114&gt;IFERROR(VLOOKUP($D114,Stages!$A$2:$D$15,4,FALSE),"")),"STALE: over stage limit",IF(AND($N114&lt;&gt;"",TODAY()-$N114&gt;Stages!$H$2),"STALE: no activity in "&amp;Stages!$H$2&amp;" days",IF($K114&lt;&gt;"Y","Check: next step not buyer-agreed","OK"))))))))</f>
        <v/>
      </c>
      <c r="P114" s="16">
        <f>IF($D114="","",IFERROR(VLOOKUP($D114,Stages!$A$2:$E$15,5,FALSE),"Open"))</f>
        <v/>
      </c>
    </row>
    <row r="115">
      <c r="E115" s="11" t="n"/>
      <c r="F115" s="12">
        <f>IF($D115="","",IFERROR(VLOOKUP($D115,Stages!$A$2:$B$15,2,FALSE),""))</f>
        <v/>
      </c>
      <c r="G115" s="13">
        <f>IF(OR($E115="",$F115=""),"",$E115*$F115)</f>
        <v/>
      </c>
      <c r="H115" s="14" t="n"/>
      <c r="J115" s="14" t="n"/>
      <c r="L115" s="14" t="n"/>
      <c r="M115" s="15">
        <f>IF(OR($D115="",$L115=""),"",TODAY()-$L115)</f>
        <v/>
      </c>
      <c r="N115" s="14" t="n"/>
      <c r="O115" s="16">
        <f>IF($D115="","",IF(IFERROR(VLOOKUP($D115,Stages!$A$2:$E$15,5,FALSE),"Open")="Closed","",IF(AND($H115&lt;&gt;"",$H115&lt;TODAY()),"STALE: close date passed",IF($J115="","STALE: no next step",IF($J115+Stages!$H$3&lt;TODAY(),"STALE: next step overdue",IF(AND($M115&lt;&gt;"",IFERROR(VLOOKUP($D115,Stages!$A$2:$D$15,4,FALSE),"")&lt;&gt;"",$M115&gt;IFERROR(VLOOKUP($D115,Stages!$A$2:$D$15,4,FALSE),"")),"STALE: over stage limit",IF(AND($N115&lt;&gt;"",TODAY()-$N115&gt;Stages!$H$2),"STALE: no activity in "&amp;Stages!$H$2&amp;" days",IF($K115&lt;&gt;"Y","Check: next step not buyer-agreed","OK"))))))))</f>
        <v/>
      </c>
      <c r="P115" s="16">
        <f>IF($D115="","",IFERROR(VLOOKUP($D115,Stages!$A$2:$E$15,5,FALSE),"Open"))</f>
        <v/>
      </c>
    </row>
    <row r="116">
      <c r="E116" s="11" t="n"/>
      <c r="F116" s="12">
        <f>IF($D116="","",IFERROR(VLOOKUP($D116,Stages!$A$2:$B$15,2,FALSE),""))</f>
        <v/>
      </c>
      <c r="G116" s="13">
        <f>IF(OR($E116="",$F116=""),"",$E116*$F116)</f>
        <v/>
      </c>
      <c r="H116" s="14" t="n"/>
      <c r="J116" s="14" t="n"/>
      <c r="L116" s="14" t="n"/>
      <c r="M116" s="15">
        <f>IF(OR($D116="",$L116=""),"",TODAY()-$L116)</f>
        <v/>
      </c>
      <c r="N116" s="14" t="n"/>
      <c r="O116" s="16">
        <f>IF($D116="","",IF(IFERROR(VLOOKUP($D116,Stages!$A$2:$E$15,5,FALSE),"Open")="Closed","",IF(AND($H116&lt;&gt;"",$H116&lt;TODAY()),"STALE: close date passed",IF($J116="","STALE: no next step",IF($J116+Stages!$H$3&lt;TODAY(),"STALE: next step overdue",IF(AND($M116&lt;&gt;"",IFERROR(VLOOKUP($D116,Stages!$A$2:$D$15,4,FALSE),"")&lt;&gt;"",$M116&gt;IFERROR(VLOOKUP($D116,Stages!$A$2:$D$15,4,FALSE),"")),"STALE: over stage limit",IF(AND($N116&lt;&gt;"",TODAY()-$N116&gt;Stages!$H$2),"STALE: no activity in "&amp;Stages!$H$2&amp;" days",IF($K116&lt;&gt;"Y","Check: next step not buyer-agreed","OK"))))))))</f>
        <v/>
      </c>
      <c r="P116" s="16">
        <f>IF($D116="","",IFERROR(VLOOKUP($D116,Stages!$A$2:$E$15,5,FALSE),"Open"))</f>
        <v/>
      </c>
    </row>
    <row r="117">
      <c r="E117" s="11" t="n"/>
      <c r="F117" s="12">
        <f>IF($D117="","",IFERROR(VLOOKUP($D117,Stages!$A$2:$B$15,2,FALSE),""))</f>
        <v/>
      </c>
      <c r="G117" s="13">
        <f>IF(OR($E117="",$F117=""),"",$E117*$F117)</f>
        <v/>
      </c>
      <c r="H117" s="14" t="n"/>
      <c r="J117" s="14" t="n"/>
      <c r="L117" s="14" t="n"/>
      <c r="M117" s="15">
        <f>IF(OR($D117="",$L117=""),"",TODAY()-$L117)</f>
        <v/>
      </c>
      <c r="N117" s="14" t="n"/>
      <c r="O117" s="16">
        <f>IF($D117="","",IF(IFERROR(VLOOKUP($D117,Stages!$A$2:$E$15,5,FALSE),"Open")="Closed","",IF(AND($H117&lt;&gt;"",$H117&lt;TODAY()),"STALE: close date passed",IF($J117="","STALE: no next step",IF($J117+Stages!$H$3&lt;TODAY(),"STALE: next step overdue",IF(AND($M117&lt;&gt;"",IFERROR(VLOOKUP($D117,Stages!$A$2:$D$15,4,FALSE),"")&lt;&gt;"",$M117&gt;IFERROR(VLOOKUP($D117,Stages!$A$2:$D$15,4,FALSE),"")),"STALE: over stage limit",IF(AND($N117&lt;&gt;"",TODAY()-$N117&gt;Stages!$H$2),"STALE: no activity in "&amp;Stages!$H$2&amp;" days",IF($K117&lt;&gt;"Y","Check: next step not buyer-agreed","OK"))))))))</f>
        <v/>
      </c>
      <c r="P117" s="16">
        <f>IF($D117="","",IFERROR(VLOOKUP($D117,Stages!$A$2:$E$15,5,FALSE),"Open"))</f>
        <v/>
      </c>
    </row>
    <row r="118">
      <c r="E118" s="11" t="n"/>
      <c r="F118" s="12">
        <f>IF($D118="","",IFERROR(VLOOKUP($D118,Stages!$A$2:$B$15,2,FALSE),""))</f>
        <v/>
      </c>
      <c r="G118" s="13">
        <f>IF(OR($E118="",$F118=""),"",$E118*$F118)</f>
        <v/>
      </c>
      <c r="H118" s="14" t="n"/>
      <c r="J118" s="14" t="n"/>
      <c r="L118" s="14" t="n"/>
      <c r="M118" s="15">
        <f>IF(OR($D118="",$L118=""),"",TODAY()-$L118)</f>
        <v/>
      </c>
      <c r="N118" s="14" t="n"/>
      <c r="O118" s="16">
        <f>IF($D118="","",IF(IFERROR(VLOOKUP($D118,Stages!$A$2:$E$15,5,FALSE),"Open")="Closed","",IF(AND($H118&lt;&gt;"",$H118&lt;TODAY()),"STALE: close date passed",IF($J118="","STALE: no next step",IF($J118+Stages!$H$3&lt;TODAY(),"STALE: next step overdue",IF(AND($M118&lt;&gt;"",IFERROR(VLOOKUP($D118,Stages!$A$2:$D$15,4,FALSE),"")&lt;&gt;"",$M118&gt;IFERROR(VLOOKUP($D118,Stages!$A$2:$D$15,4,FALSE),"")),"STALE: over stage limit",IF(AND($N118&lt;&gt;"",TODAY()-$N118&gt;Stages!$H$2),"STALE: no activity in "&amp;Stages!$H$2&amp;" days",IF($K118&lt;&gt;"Y","Check: next step not buyer-agreed","OK"))))))))</f>
        <v/>
      </c>
      <c r="P118" s="16">
        <f>IF($D118="","",IFERROR(VLOOKUP($D118,Stages!$A$2:$E$15,5,FALSE),"Open"))</f>
        <v/>
      </c>
    </row>
    <row r="119">
      <c r="E119" s="11" t="n"/>
      <c r="F119" s="12">
        <f>IF($D119="","",IFERROR(VLOOKUP($D119,Stages!$A$2:$B$15,2,FALSE),""))</f>
        <v/>
      </c>
      <c r="G119" s="13">
        <f>IF(OR($E119="",$F119=""),"",$E119*$F119)</f>
        <v/>
      </c>
      <c r="H119" s="14" t="n"/>
      <c r="J119" s="14" t="n"/>
      <c r="L119" s="14" t="n"/>
      <c r="M119" s="15">
        <f>IF(OR($D119="",$L119=""),"",TODAY()-$L119)</f>
        <v/>
      </c>
      <c r="N119" s="14" t="n"/>
      <c r="O119" s="16">
        <f>IF($D119="","",IF(IFERROR(VLOOKUP($D119,Stages!$A$2:$E$15,5,FALSE),"Open")="Closed","",IF(AND($H119&lt;&gt;"",$H119&lt;TODAY()),"STALE: close date passed",IF($J119="","STALE: no next step",IF($J119+Stages!$H$3&lt;TODAY(),"STALE: next step overdue",IF(AND($M119&lt;&gt;"",IFERROR(VLOOKUP($D119,Stages!$A$2:$D$15,4,FALSE),"")&lt;&gt;"",$M119&gt;IFERROR(VLOOKUP($D119,Stages!$A$2:$D$15,4,FALSE),"")),"STALE: over stage limit",IF(AND($N119&lt;&gt;"",TODAY()-$N119&gt;Stages!$H$2),"STALE: no activity in "&amp;Stages!$H$2&amp;" days",IF($K119&lt;&gt;"Y","Check: next step not buyer-agreed","OK"))))))))</f>
        <v/>
      </c>
      <c r="P119" s="16">
        <f>IF($D119="","",IFERROR(VLOOKUP($D119,Stages!$A$2:$E$15,5,FALSE),"Open"))</f>
        <v/>
      </c>
    </row>
    <row r="120">
      <c r="E120" s="11" t="n"/>
      <c r="F120" s="12">
        <f>IF($D120="","",IFERROR(VLOOKUP($D120,Stages!$A$2:$B$15,2,FALSE),""))</f>
        <v/>
      </c>
      <c r="G120" s="13">
        <f>IF(OR($E120="",$F120=""),"",$E120*$F120)</f>
        <v/>
      </c>
      <c r="H120" s="14" t="n"/>
      <c r="J120" s="14" t="n"/>
      <c r="L120" s="14" t="n"/>
      <c r="M120" s="15">
        <f>IF(OR($D120="",$L120=""),"",TODAY()-$L120)</f>
        <v/>
      </c>
      <c r="N120" s="14" t="n"/>
      <c r="O120" s="16">
        <f>IF($D120="","",IF(IFERROR(VLOOKUP($D120,Stages!$A$2:$E$15,5,FALSE),"Open")="Closed","",IF(AND($H120&lt;&gt;"",$H120&lt;TODAY()),"STALE: close date passed",IF($J120="","STALE: no next step",IF($J120+Stages!$H$3&lt;TODAY(),"STALE: next step overdue",IF(AND($M120&lt;&gt;"",IFERROR(VLOOKUP($D120,Stages!$A$2:$D$15,4,FALSE),"")&lt;&gt;"",$M120&gt;IFERROR(VLOOKUP($D120,Stages!$A$2:$D$15,4,FALSE),"")),"STALE: over stage limit",IF(AND($N120&lt;&gt;"",TODAY()-$N120&gt;Stages!$H$2),"STALE: no activity in "&amp;Stages!$H$2&amp;" days",IF($K120&lt;&gt;"Y","Check: next step not buyer-agreed","OK"))))))))</f>
        <v/>
      </c>
      <c r="P120" s="16">
        <f>IF($D120="","",IFERROR(VLOOKUP($D120,Stages!$A$2:$E$15,5,FALSE),"Open"))</f>
        <v/>
      </c>
    </row>
    <row r="121">
      <c r="E121" s="11" t="n"/>
      <c r="F121" s="12">
        <f>IF($D121="","",IFERROR(VLOOKUP($D121,Stages!$A$2:$B$15,2,FALSE),""))</f>
        <v/>
      </c>
      <c r="G121" s="13">
        <f>IF(OR($E121="",$F121=""),"",$E121*$F121)</f>
        <v/>
      </c>
      <c r="H121" s="14" t="n"/>
      <c r="J121" s="14" t="n"/>
      <c r="L121" s="14" t="n"/>
      <c r="M121" s="15">
        <f>IF(OR($D121="",$L121=""),"",TODAY()-$L121)</f>
        <v/>
      </c>
      <c r="N121" s="14" t="n"/>
      <c r="O121" s="16">
        <f>IF($D121="","",IF(IFERROR(VLOOKUP($D121,Stages!$A$2:$E$15,5,FALSE),"Open")="Closed","",IF(AND($H121&lt;&gt;"",$H121&lt;TODAY()),"STALE: close date passed",IF($J121="","STALE: no next step",IF($J121+Stages!$H$3&lt;TODAY(),"STALE: next step overdue",IF(AND($M121&lt;&gt;"",IFERROR(VLOOKUP($D121,Stages!$A$2:$D$15,4,FALSE),"")&lt;&gt;"",$M121&gt;IFERROR(VLOOKUP($D121,Stages!$A$2:$D$15,4,FALSE),"")),"STALE: over stage limit",IF(AND($N121&lt;&gt;"",TODAY()-$N121&gt;Stages!$H$2),"STALE: no activity in "&amp;Stages!$H$2&amp;" days",IF($K121&lt;&gt;"Y","Check: next step not buyer-agreed","OK"))))))))</f>
        <v/>
      </c>
      <c r="P121" s="16">
        <f>IF($D121="","",IFERROR(VLOOKUP($D121,Stages!$A$2:$E$15,5,FALSE),"Open"))</f>
        <v/>
      </c>
    </row>
    <row r="122">
      <c r="E122" s="11" t="n"/>
      <c r="F122" s="12">
        <f>IF($D122="","",IFERROR(VLOOKUP($D122,Stages!$A$2:$B$15,2,FALSE),""))</f>
        <v/>
      </c>
      <c r="G122" s="13">
        <f>IF(OR($E122="",$F122=""),"",$E122*$F122)</f>
        <v/>
      </c>
      <c r="H122" s="14" t="n"/>
      <c r="J122" s="14" t="n"/>
      <c r="L122" s="14" t="n"/>
      <c r="M122" s="15">
        <f>IF(OR($D122="",$L122=""),"",TODAY()-$L122)</f>
        <v/>
      </c>
      <c r="N122" s="14" t="n"/>
      <c r="O122" s="16">
        <f>IF($D122="","",IF(IFERROR(VLOOKUP($D122,Stages!$A$2:$E$15,5,FALSE),"Open")="Closed","",IF(AND($H122&lt;&gt;"",$H122&lt;TODAY()),"STALE: close date passed",IF($J122="","STALE: no next step",IF($J122+Stages!$H$3&lt;TODAY(),"STALE: next step overdue",IF(AND($M122&lt;&gt;"",IFERROR(VLOOKUP($D122,Stages!$A$2:$D$15,4,FALSE),"")&lt;&gt;"",$M122&gt;IFERROR(VLOOKUP($D122,Stages!$A$2:$D$15,4,FALSE),"")),"STALE: over stage limit",IF(AND($N122&lt;&gt;"",TODAY()-$N122&gt;Stages!$H$2),"STALE: no activity in "&amp;Stages!$H$2&amp;" days",IF($K122&lt;&gt;"Y","Check: next step not buyer-agreed","OK"))))))))</f>
        <v/>
      </c>
      <c r="P122" s="16">
        <f>IF($D122="","",IFERROR(VLOOKUP($D122,Stages!$A$2:$E$15,5,FALSE),"Open"))</f>
        <v/>
      </c>
    </row>
    <row r="123">
      <c r="E123" s="11" t="n"/>
      <c r="F123" s="12">
        <f>IF($D123="","",IFERROR(VLOOKUP($D123,Stages!$A$2:$B$15,2,FALSE),""))</f>
        <v/>
      </c>
      <c r="G123" s="13">
        <f>IF(OR($E123="",$F123=""),"",$E123*$F123)</f>
        <v/>
      </c>
      <c r="H123" s="14" t="n"/>
      <c r="J123" s="14" t="n"/>
      <c r="L123" s="14" t="n"/>
      <c r="M123" s="15">
        <f>IF(OR($D123="",$L123=""),"",TODAY()-$L123)</f>
        <v/>
      </c>
      <c r="N123" s="14" t="n"/>
      <c r="O123" s="16">
        <f>IF($D123="","",IF(IFERROR(VLOOKUP($D123,Stages!$A$2:$E$15,5,FALSE),"Open")="Closed","",IF(AND($H123&lt;&gt;"",$H123&lt;TODAY()),"STALE: close date passed",IF($J123="","STALE: no next step",IF($J123+Stages!$H$3&lt;TODAY(),"STALE: next step overdue",IF(AND($M123&lt;&gt;"",IFERROR(VLOOKUP($D123,Stages!$A$2:$D$15,4,FALSE),"")&lt;&gt;"",$M123&gt;IFERROR(VLOOKUP($D123,Stages!$A$2:$D$15,4,FALSE),"")),"STALE: over stage limit",IF(AND($N123&lt;&gt;"",TODAY()-$N123&gt;Stages!$H$2),"STALE: no activity in "&amp;Stages!$H$2&amp;" days",IF($K123&lt;&gt;"Y","Check: next step not buyer-agreed","OK"))))))))</f>
        <v/>
      </c>
      <c r="P123" s="16">
        <f>IF($D123="","",IFERROR(VLOOKUP($D123,Stages!$A$2:$E$15,5,FALSE),"Open"))</f>
        <v/>
      </c>
    </row>
    <row r="124">
      <c r="E124" s="11" t="n"/>
      <c r="F124" s="12">
        <f>IF($D124="","",IFERROR(VLOOKUP($D124,Stages!$A$2:$B$15,2,FALSE),""))</f>
        <v/>
      </c>
      <c r="G124" s="13">
        <f>IF(OR($E124="",$F124=""),"",$E124*$F124)</f>
        <v/>
      </c>
      <c r="H124" s="14" t="n"/>
      <c r="J124" s="14" t="n"/>
      <c r="L124" s="14" t="n"/>
      <c r="M124" s="15">
        <f>IF(OR($D124="",$L124=""),"",TODAY()-$L124)</f>
        <v/>
      </c>
      <c r="N124" s="14" t="n"/>
      <c r="O124" s="16">
        <f>IF($D124="","",IF(IFERROR(VLOOKUP($D124,Stages!$A$2:$E$15,5,FALSE),"Open")="Closed","",IF(AND($H124&lt;&gt;"",$H124&lt;TODAY()),"STALE: close date passed",IF($J124="","STALE: no next step",IF($J124+Stages!$H$3&lt;TODAY(),"STALE: next step overdue",IF(AND($M124&lt;&gt;"",IFERROR(VLOOKUP($D124,Stages!$A$2:$D$15,4,FALSE),"")&lt;&gt;"",$M124&gt;IFERROR(VLOOKUP($D124,Stages!$A$2:$D$15,4,FALSE),"")),"STALE: over stage limit",IF(AND($N124&lt;&gt;"",TODAY()-$N124&gt;Stages!$H$2),"STALE: no activity in "&amp;Stages!$H$2&amp;" days",IF($K124&lt;&gt;"Y","Check: next step not buyer-agreed","OK"))))))))</f>
        <v/>
      </c>
      <c r="P124" s="16">
        <f>IF($D124="","",IFERROR(VLOOKUP($D124,Stages!$A$2:$E$15,5,FALSE),"Open"))</f>
        <v/>
      </c>
    </row>
    <row r="125">
      <c r="E125" s="11" t="n"/>
      <c r="F125" s="12">
        <f>IF($D125="","",IFERROR(VLOOKUP($D125,Stages!$A$2:$B$15,2,FALSE),""))</f>
        <v/>
      </c>
      <c r="G125" s="13">
        <f>IF(OR($E125="",$F125=""),"",$E125*$F125)</f>
        <v/>
      </c>
      <c r="H125" s="14" t="n"/>
      <c r="J125" s="14" t="n"/>
      <c r="L125" s="14" t="n"/>
      <c r="M125" s="15">
        <f>IF(OR($D125="",$L125=""),"",TODAY()-$L125)</f>
        <v/>
      </c>
      <c r="N125" s="14" t="n"/>
      <c r="O125" s="16">
        <f>IF($D125="","",IF(IFERROR(VLOOKUP($D125,Stages!$A$2:$E$15,5,FALSE),"Open")="Closed","",IF(AND($H125&lt;&gt;"",$H125&lt;TODAY()),"STALE: close date passed",IF($J125="","STALE: no next step",IF($J125+Stages!$H$3&lt;TODAY(),"STALE: next step overdue",IF(AND($M125&lt;&gt;"",IFERROR(VLOOKUP($D125,Stages!$A$2:$D$15,4,FALSE),"")&lt;&gt;"",$M125&gt;IFERROR(VLOOKUP($D125,Stages!$A$2:$D$15,4,FALSE),"")),"STALE: over stage limit",IF(AND($N125&lt;&gt;"",TODAY()-$N125&gt;Stages!$H$2),"STALE: no activity in "&amp;Stages!$H$2&amp;" days",IF($K125&lt;&gt;"Y","Check: next step not buyer-agreed","OK"))))))))</f>
        <v/>
      </c>
      <c r="P125" s="16">
        <f>IF($D125="","",IFERROR(VLOOKUP($D125,Stages!$A$2:$E$15,5,FALSE),"Open"))</f>
        <v/>
      </c>
    </row>
    <row r="126">
      <c r="E126" s="11" t="n"/>
      <c r="F126" s="12">
        <f>IF($D126="","",IFERROR(VLOOKUP($D126,Stages!$A$2:$B$15,2,FALSE),""))</f>
        <v/>
      </c>
      <c r="G126" s="13">
        <f>IF(OR($E126="",$F126=""),"",$E126*$F126)</f>
        <v/>
      </c>
      <c r="H126" s="14" t="n"/>
      <c r="J126" s="14" t="n"/>
      <c r="L126" s="14" t="n"/>
      <c r="M126" s="15">
        <f>IF(OR($D126="",$L126=""),"",TODAY()-$L126)</f>
        <v/>
      </c>
      <c r="N126" s="14" t="n"/>
      <c r="O126" s="16">
        <f>IF($D126="","",IF(IFERROR(VLOOKUP($D126,Stages!$A$2:$E$15,5,FALSE),"Open")="Closed","",IF(AND($H126&lt;&gt;"",$H126&lt;TODAY()),"STALE: close date passed",IF($J126="","STALE: no next step",IF($J126+Stages!$H$3&lt;TODAY(),"STALE: next step overdue",IF(AND($M126&lt;&gt;"",IFERROR(VLOOKUP($D126,Stages!$A$2:$D$15,4,FALSE),"")&lt;&gt;"",$M126&gt;IFERROR(VLOOKUP($D126,Stages!$A$2:$D$15,4,FALSE),"")),"STALE: over stage limit",IF(AND($N126&lt;&gt;"",TODAY()-$N126&gt;Stages!$H$2),"STALE: no activity in "&amp;Stages!$H$2&amp;" days",IF($K126&lt;&gt;"Y","Check: next step not buyer-agreed","OK"))))))))</f>
        <v/>
      </c>
      <c r="P126" s="16">
        <f>IF($D126="","",IFERROR(VLOOKUP($D126,Stages!$A$2:$E$15,5,FALSE),"Open"))</f>
        <v/>
      </c>
    </row>
    <row r="127">
      <c r="E127" s="11" t="n"/>
      <c r="F127" s="12">
        <f>IF($D127="","",IFERROR(VLOOKUP($D127,Stages!$A$2:$B$15,2,FALSE),""))</f>
        <v/>
      </c>
      <c r="G127" s="13">
        <f>IF(OR($E127="",$F127=""),"",$E127*$F127)</f>
        <v/>
      </c>
      <c r="H127" s="14" t="n"/>
      <c r="J127" s="14" t="n"/>
      <c r="L127" s="14" t="n"/>
      <c r="M127" s="15">
        <f>IF(OR($D127="",$L127=""),"",TODAY()-$L127)</f>
        <v/>
      </c>
      <c r="N127" s="14" t="n"/>
      <c r="O127" s="16">
        <f>IF($D127="","",IF(IFERROR(VLOOKUP($D127,Stages!$A$2:$E$15,5,FALSE),"Open")="Closed","",IF(AND($H127&lt;&gt;"",$H127&lt;TODAY()),"STALE: close date passed",IF($J127="","STALE: no next step",IF($J127+Stages!$H$3&lt;TODAY(),"STALE: next step overdue",IF(AND($M127&lt;&gt;"",IFERROR(VLOOKUP($D127,Stages!$A$2:$D$15,4,FALSE),"")&lt;&gt;"",$M127&gt;IFERROR(VLOOKUP($D127,Stages!$A$2:$D$15,4,FALSE),"")),"STALE: over stage limit",IF(AND($N127&lt;&gt;"",TODAY()-$N127&gt;Stages!$H$2),"STALE: no activity in "&amp;Stages!$H$2&amp;" days",IF($K127&lt;&gt;"Y","Check: next step not buyer-agreed","OK"))))))))</f>
        <v/>
      </c>
      <c r="P127" s="16">
        <f>IF($D127="","",IFERROR(VLOOKUP($D127,Stages!$A$2:$E$15,5,FALSE),"Open"))</f>
        <v/>
      </c>
    </row>
    <row r="128">
      <c r="E128" s="11" t="n"/>
      <c r="F128" s="12">
        <f>IF($D128="","",IFERROR(VLOOKUP($D128,Stages!$A$2:$B$15,2,FALSE),""))</f>
        <v/>
      </c>
      <c r="G128" s="13">
        <f>IF(OR($E128="",$F128=""),"",$E128*$F128)</f>
        <v/>
      </c>
      <c r="H128" s="14" t="n"/>
      <c r="J128" s="14" t="n"/>
      <c r="L128" s="14" t="n"/>
      <c r="M128" s="15">
        <f>IF(OR($D128="",$L128=""),"",TODAY()-$L128)</f>
        <v/>
      </c>
      <c r="N128" s="14" t="n"/>
      <c r="O128" s="16">
        <f>IF($D128="","",IF(IFERROR(VLOOKUP($D128,Stages!$A$2:$E$15,5,FALSE),"Open")="Closed","",IF(AND($H128&lt;&gt;"",$H128&lt;TODAY()),"STALE: close date passed",IF($J128="","STALE: no next step",IF($J128+Stages!$H$3&lt;TODAY(),"STALE: next step overdue",IF(AND($M128&lt;&gt;"",IFERROR(VLOOKUP($D128,Stages!$A$2:$D$15,4,FALSE),"")&lt;&gt;"",$M128&gt;IFERROR(VLOOKUP($D128,Stages!$A$2:$D$15,4,FALSE),"")),"STALE: over stage limit",IF(AND($N128&lt;&gt;"",TODAY()-$N128&gt;Stages!$H$2),"STALE: no activity in "&amp;Stages!$H$2&amp;" days",IF($K128&lt;&gt;"Y","Check: next step not buyer-agreed","OK"))))))))</f>
        <v/>
      </c>
      <c r="P128" s="16">
        <f>IF($D128="","",IFERROR(VLOOKUP($D128,Stages!$A$2:$E$15,5,FALSE),"Open"))</f>
        <v/>
      </c>
    </row>
    <row r="129">
      <c r="E129" s="11" t="n"/>
      <c r="F129" s="12">
        <f>IF($D129="","",IFERROR(VLOOKUP($D129,Stages!$A$2:$B$15,2,FALSE),""))</f>
        <v/>
      </c>
      <c r="G129" s="13">
        <f>IF(OR($E129="",$F129=""),"",$E129*$F129)</f>
        <v/>
      </c>
      <c r="H129" s="14" t="n"/>
      <c r="J129" s="14" t="n"/>
      <c r="L129" s="14" t="n"/>
      <c r="M129" s="15">
        <f>IF(OR($D129="",$L129=""),"",TODAY()-$L129)</f>
        <v/>
      </c>
      <c r="N129" s="14" t="n"/>
      <c r="O129" s="16">
        <f>IF($D129="","",IF(IFERROR(VLOOKUP($D129,Stages!$A$2:$E$15,5,FALSE),"Open")="Closed","",IF(AND($H129&lt;&gt;"",$H129&lt;TODAY()),"STALE: close date passed",IF($J129="","STALE: no next step",IF($J129+Stages!$H$3&lt;TODAY(),"STALE: next step overdue",IF(AND($M129&lt;&gt;"",IFERROR(VLOOKUP($D129,Stages!$A$2:$D$15,4,FALSE),"")&lt;&gt;"",$M129&gt;IFERROR(VLOOKUP($D129,Stages!$A$2:$D$15,4,FALSE),"")),"STALE: over stage limit",IF(AND($N129&lt;&gt;"",TODAY()-$N129&gt;Stages!$H$2),"STALE: no activity in "&amp;Stages!$H$2&amp;" days",IF($K129&lt;&gt;"Y","Check: next step not buyer-agreed","OK"))))))))</f>
        <v/>
      </c>
      <c r="P129" s="16">
        <f>IF($D129="","",IFERROR(VLOOKUP($D129,Stages!$A$2:$E$15,5,FALSE),"Open"))</f>
        <v/>
      </c>
    </row>
    <row r="130">
      <c r="E130" s="11" t="n"/>
      <c r="F130" s="12">
        <f>IF($D130="","",IFERROR(VLOOKUP($D130,Stages!$A$2:$B$15,2,FALSE),""))</f>
        <v/>
      </c>
      <c r="G130" s="13">
        <f>IF(OR($E130="",$F130=""),"",$E130*$F130)</f>
        <v/>
      </c>
      <c r="H130" s="14" t="n"/>
      <c r="J130" s="14" t="n"/>
      <c r="L130" s="14" t="n"/>
      <c r="M130" s="15">
        <f>IF(OR($D130="",$L130=""),"",TODAY()-$L130)</f>
        <v/>
      </c>
      <c r="N130" s="14" t="n"/>
      <c r="O130" s="16">
        <f>IF($D130="","",IF(IFERROR(VLOOKUP($D130,Stages!$A$2:$E$15,5,FALSE),"Open")="Closed","",IF(AND($H130&lt;&gt;"",$H130&lt;TODAY()),"STALE: close date passed",IF($J130="","STALE: no next step",IF($J130+Stages!$H$3&lt;TODAY(),"STALE: next step overdue",IF(AND($M130&lt;&gt;"",IFERROR(VLOOKUP($D130,Stages!$A$2:$D$15,4,FALSE),"")&lt;&gt;"",$M130&gt;IFERROR(VLOOKUP($D130,Stages!$A$2:$D$15,4,FALSE),"")),"STALE: over stage limit",IF(AND($N130&lt;&gt;"",TODAY()-$N130&gt;Stages!$H$2),"STALE: no activity in "&amp;Stages!$H$2&amp;" days",IF($K130&lt;&gt;"Y","Check: next step not buyer-agreed","OK"))))))))</f>
        <v/>
      </c>
      <c r="P130" s="16">
        <f>IF($D130="","",IFERROR(VLOOKUP($D130,Stages!$A$2:$E$15,5,FALSE),"Open"))</f>
        <v/>
      </c>
    </row>
    <row r="131">
      <c r="E131" s="11" t="n"/>
      <c r="F131" s="12">
        <f>IF($D131="","",IFERROR(VLOOKUP($D131,Stages!$A$2:$B$15,2,FALSE),""))</f>
        <v/>
      </c>
      <c r="G131" s="13">
        <f>IF(OR($E131="",$F131=""),"",$E131*$F131)</f>
        <v/>
      </c>
      <c r="H131" s="14" t="n"/>
      <c r="J131" s="14" t="n"/>
      <c r="L131" s="14" t="n"/>
      <c r="M131" s="15">
        <f>IF(OR($D131="",$L131=""),"",TODAY()-$L131)</f>
        <v/>
      </c>
      <c r="N131" s="14" t="n"/>
      <c r="O131" s="16">
        <f>IF($D131="","",IF(IFERROR(VLOOKUP($D131,Stages!$A$2:$E$15,5,FALSE),"Open")="Closed","",IF(AND($H131&lt;&gt;"",$H131&lt;TODAY()),"STALE: close date passed",IF($J131="","STALE: no next step",IF($J131+Stages!$H$3&lt;TODAY(),"STALE: next step overdue",IF(AND($M131&lt;&gt;"",IFERROR(VLOOKUP($D131,Stages!$A$2:$D$15,4,FALSE),"")&lt;&gt;"",$M131&gt;IFERROR(VLOOKUP($D131,Stages!$A$2:$D$15,4,FALSE),"")),"STALE: over stage limit",IF(AND($N131&lt;&gt;"",TODAY()-$N131&gt;Stages!$H$2),"STALE: no activity in "&amp;Stages!$H$2&amp;" days",IF($K131&lt;&gt;"Y","Check: next step not buyer-agreed","OK"))))))))</f>
        <v/>
      </c>
      <c r="P131" s="16">
        <f>IF($D131="","",IFERROR(VLOOKUP($D131,Stages!$A$2:$E$15,5,FALSE),"Open"))</f>
        <v/>
      </c>
    </row>
    <row r="132">
      <c r="E132" s="11" t="n"/>
      <c r="F132" s="12">
        <f>IF($D132="","",IFERROR(VLOOKUP($D132,Stages!$A$2:$B$15,2,FALSE),""))</f>
        <v/>
      </c>
      <c r="G132" s="13">
        <f>IF(OR($E132="",$F132=""),"",$E132*$F132)</f>
        <v/>
      </c>
      <c r="H132" s="14" t="n"/>
      <c r="J132" s="14" t="n"/>
      <c r="L132" s="14" t="n"/>
      <c r="M132" s="15">
        <f>IF(OR($D132="",$L132=""),"",TODAY()-$L132)</f>
        <v/>
      </c>
      <c r="N132" s="14" t="n"/>
      <c r="O132" s="16">
        <f>IF($D132="","",IF(IFERROR(VLOOKUP($D132,Stages!$A$2:$E$15,5,FALSE),"Open")="Closed","",IF(AND($H132&lt;&gt;"",$H132&lt;TODAY()),"STALE: close date passed",IF($J132="","STALE: no next step",IF($J132+Stages!$H$3&lt;TODAY(),"STALE: next step overdue",IF(AND($M132&lt;&gt;"",IFERROR(VLOOKUP($D132,Stages!$A$2:$D$15,4,FALSE),"")&lt;&gt;"",$M132&gt;IFERROR(VLOOKUP($D132,Stages!$A$2:$D$15,4,FALSE),"")),"STALE: over stage limit",IF(AND($N132&lt;&gt;"",TODAY()-$N132&gt;Stages!$H$2),"STALE: no activity in "&amp;Stages!$H$2&amp;" days",IF($K132&lt;&gt;"Y","Check: next step not buyer-agreed","OK"))))))))</f>
        <v/>
      </c>
      <c r="P132" s="16">
        <f>IF($D132="","",IFERROR(VLOOKUP($D132,Stages!$A$2:$E$15,5,FALSE),"Open"))</f>
        <v/>
      </c>
    </row>
    <row r="133">
      <c r="E133" s="11" t="n"/>
      <c r="F133" s="12">
        <f>IF($D133="","",IFERROR(VLOOKUP($D133,Stages!$A$2:$B$15,2,FALSE),""))</f>
        <v/>
      </c>
      <c r="G133" s="13">
        <f>IF(OR($E133="",$F133=""),"",$E133*$F133)</f>
        <v/>
      </c>
      <c r="H133" s="14" t="n"/>
      <c r="J133" s="14" t="n"/>
      <c r="L133" s="14" t="n"/>
      <c r="M133" s="15">
        <f>IF(OR($D133="",$L133=""),"",TODAY()-$L133)</f>
        <v/>
      </c>
      <c r="N133" s="14" t="n"/>
      <c r="O133" s="16">
        <f>IF($D133="","",IF(IFERROR(VLOOKUP($D133,Stages!$A$2:$E$15,5,FALSE),"Open")="Closed","",IF(AND($H133&lt;&gt;"",$H133&lt;TODAY()),"STALE: close date passed",IF($J133="","STALE: no next step",IF($J133+Stages!$H$3&lt;TODAY(),"STALE: next step overdue",IF(AND($M133&lt;&gt;"",IFERROR(VLOOKUP($D133,Stages!$A$2:$D$15,4,FALSE),"")&lt;&gt;"",$M133&gt;IFERROR(VLOOKUP($D133,Stages!$A$2:$D$15,4,FALSE),"")),"STALE: over stage limit",IF(AND($N133&lt;&gt;"",TODAY()-$N133&gt;Stages!$H$2),"STALE: no activity in "&amp;Stages!$H$2&amp;" days",IF($K133&lt;&gt;"Y","Check: next step not buyer-agreed","OK"))))))))</f>
        <v/>
      </c>
      <c r="P133" s="16">
        <f>IF($D133="","",IFERROR(VLOOKUP($D133,Stages!$A$2:$E$15,5,FALSE),"Open"))</f>
        <v/>
      </c>
    </row>
    <row r="134">
      <c r="E134" s="11" t="n"/>
      <c r="F134" s="12">
        <f>IF($D134="","",IFERROR(VLOOKUP($D134,Stages!$A$2:$B$15,2,FALSE),""))</f>
        <v/>
      </c>
      <c r="G134" s="13">
        <f>IF(OR($E134="",$F134=""),"",$E134*$F134)</f>
        <v/>
      </c>
      <c r="H134" s="14" t="n"/>
      <c r="J134" s="14" t="n"/>
      <c r="L134" s="14" t="n"/>
      <c r="M134" s="15">
        <f>IF(OR($D134="",$L134=""),"",TODAY()-$L134)</f>
        <v/>
      </c>
      <c r="N134" s="14" t="n"/>
      <c r="O134" s="16">
        <f>IF($D134="","",IF(IFERROR(VLOOKUP($D134,Stages!$A$2:$E$15,5,FALSE),"Open")="Closed","",IF(AND($H134&lt;&gt;"",$H134&lt;TODAY()),"STALE: close date passed",IF($J134="","STALE: no next step",IF($J134+Stages!$H$3&lt;TODAY(),"STALE: next step overdue",IF(AND($M134&lt;&gt;"",IFERROR(VLOOKUP($D134,Stages!$A$2:$D$15,4,FALSE),"")&lt;&gt;"",$M134&gt;IFERROR(VLOOKUP($D134,Stages!$A$2:$D$15,4,FALSE),"")),"STALE: over stage limit",IF(AND($N134&lt;&gt;"",TODAY()-$N134&gt;Stages!$H$2),"STALE: no activity in "&amp;Stages!$H$2&amp;" days",IF($K134&lt;&gt;"Y","Check: next step not buyer-agreed","OK"))))))))</f>
        <v/>
      </c>
      <c r="P134" s="16">
        <f>IF($D134="","",IFERROR(VLOOKUP($D134,Stages!$A$2:$E$15,5,FALSE),"Open"))</f>
        <v/>
      </c>
    </row>
    <row r="135">
      <c r="E135" s="11" t="n"/>
      <c r="F135" s="12">
        <f>IF($D135="","",IFERROR(VLOOKUP($D135,Stages!$A$2:$B$15,2,FALSE),""))</f>
        <v/>
      </c>
      <c r="G135" s="13">
        <f>IF(OR($E135="",$F135=""),"",$E135*$F135)</f>
        <v/>
      </c>
      <c r="H135" s="14" t="n"/>
      <c r="J135" s="14" t="n"/>
      <c r="L135" s="14" t="n"/>
      <c r="M135" s="15">
        <f>IF(OR($D135="",$L135=""),"",TODAY()-$L135)</f>
        <v/>
      </c>
      <c r="N135" s="14" t="n"/>
      <c r="O135" s="16">
        <f>IF($D135="","",IF(IFERROR(VLOOKUP($D135,Stages!$A$2:$E$15,5,FALSE),"Open")="Closed","",IF(AND($H135&lt;&gt;"",$H135&lt;TODAY()),"STALE: close date passed",IF($J135="","STALE: no next step",IF($J135+Stages!$H$3&lt;TODAY(),"STALE: next step overdue",IF(AND($M135&lt;&gt;"",IFERROR(VLOOKUP($D135,Stages!$A$2:$D$15,4,FALSE),"")&lt;&gt;"",$M135&gt;IFERROR(VLOOKUP($D135,Stages!$A$2:$D$15,4,FALSE),"")),"STALE: over stage limit",IF(AND($N135&lt;&gt;"",TODAY()-$N135&gt;Stages!$H$2),"STALE: no activity in "&amp;Stages!$H$2&amp;" days",IF($K135&lt;&gt;"Y","Check: next step not buyer-agreed","OK"))))))))</f>
        <v/>
      </c>
      <c r="P135" s="16">
        <f>IF($D135="","",IFERROR(VLOOKUP($D135,Stages!$A$2:$E$15,5,FALSE),"Open"))</f>
        <v/>
      </c>
    </row>
    <row r="136">
      <c r="E136" s="11" t="n"/>
      <c r="F136" s="12">
        <f>IF($D136="","",IFERROR(VLOOKUP($D136,Stages!$A$2:$B$15,2,FALSE),""))</f>
        <v/>
      </c>
      <c r="G136" s="13">
        <f>IF(OR($E136="",$F136=""),"",$E136*$F136)</f>
        <v/>
      </c>
      <c r="H136" s="14" t="n"/>
      <c r="J136" s="14" t="n"/>
      <c r="L136" s="14" t="n"/>
      <c r="M136" s="15">
        <f>IF(OR($D136="",$L136=""),"",TODAY()-$L136)</f>
        <v/>
      </c>
      <c r="N136" s="14" t="n"/>
      <c r="O136" s="16">
        <f>IF($D136="","",IF(IFERROR(VLOOKUP($D136,Stages!$A$2:$E$15,5,FALSE),"Open")="Closed","",IF(AND($H136&lt;&gt;"",$H136&lt;TODAY()),"STALE: close date passed",IF($J136="","STALE: no next step",IF($J136+Stages!$H$3&lt;TODAY(),"STALE: next step overdue",IF(AND($M136&lt;&gt;"",IFERROR(VLOOKUP($D136,Stages!$A$2:$D$15,4,FALSE),"")&lt;&gt;"",$M136&gt;IFERROR(VLOOKUP($D136,Stages!$A$2:$D$15,4,FALSE),"")),"STALE: over stage limit",IF(AND($N136&lt;&gt;"",TODAY()-$N136&gt;Stages!$H$2),"STALE: no activity in "&amp;Stages!$H$2&amp;" days",IF($K136&lt;&gt;"Y","Check: next step not buyer-agreed","OK"))))))))</f>
        <v/>
      </c>
      <c r="P136" s="16">
        <f>IF($D136="","",IFERROR(VLOOKUP($D136,Stages!$A$2:$E$15,5,FALSE),"Open"))</f>
        <v/>
      </c>
    </row>
    <row r="137">
      <c r="E137" s="11" t="n"/>
      <c r="F137" s="12">
        <f>IF($D137="","",IFERROR(VLOOKUP($D137,Stages!$A$2:$B$15,2,FALSE),""))</f>
        <v/>
      </c>
      <c r="G137" s="13">
        <f>IF(OR($E137="",$F137=""),"",$E137*$F137)</f>
        <v/>
      </c>
      <c r="H137" s="14" t="n"/>
      <c r="J137" s="14" t="n"/>
      <c r="L137" s="14" t="n"/>
      <c r="M137" s="15">
        <f>IF(OR($D137="",$L137=""),"",TODAY()-$L137)</f>
        <v/>
      </c>
      <c r="N137" s="14" t="n"/>
      <c r="O137" s="16">
        <f>IF($D137="","",IF(IFERROR(VLOOKUP($D137,Stages!$A$2:$E$15,5,FALSE),"Open")="Closed","",IF(AND($H137&lt;&gt;"",$H137&lt;TODAY()),"STALE: close date passed",IF($J137="","STALE: no next step",IF($J137+Stages!$H$3&lt;TODAY(),"STALE: next step overdue",IF(AND($M137&lt;&gt;"",IFERROR(VLOOKUP($D137,Stages!$A$2:$D$15,4,FALSE),"")&lt;&gt;"",$M137&gt;IFERROR(VLOOKUP($D137,Stages!$A$2:$D$15,4,FALSE),"")),"STALE: over stage limit",IF(AND($N137&lt;&gt;"",TODAY()-$N137&gt;Stages!$H$2),"STALE: no activity in "&amp;Stages!$H$2&amp;" days",IF($K137&lt;&gt;"Y","Check: next step not buyer-agreed","OK"))))))))</f>
        <v/>
      </c>
      <c r="P137" s="16">
        <f>IF($D137="","",IFERROR(VLOOKUP($D137,Stages!$A$2:$E$15,5,FALSE),"Open"))</f>
        <v/>
      </c>
    </row>
    <row r="138">
      <c r="E138" s="11" t="n"/>
      <c r="F138" s="12">
        <f>IF($D138="","",IFERROR(VLOOKUP($D138,Stages!$A$2:$B$15,2,FALSE),""))</f>
        <v/>
      </c>
      <c r="G138" s="13">
        <f>IF(OR($E138="",$F138=""),"",$E138*$F138)</f>
        <v/>
      </c>
      <c r="H138" s="14" t="n"/>
      <c r="J138" s="14" t="n"/>
      <c r="L138" s="14" t="n"/>
      <c r="M138" s="15">
        <f>IF(OR($D138="",$L138=""),"",TODAY()-$L138)</f>
        <v/>
      </c>
      <c r="N138" s="14" t="n"/>
      <c r="O138" s="16">
        <f>IF($D138="","",IF(IFERROR(VLOOKUP($D138,Stages!$A$2:$E$15,5,FALSE),"Open")="Closed","",IF(AND($H138&lt;&gt;"",$H138&lt;TODAY()),"STALE: close date passed",IF($J138="","STALE: no next step",IF($J138+Stages!$H$3&lt;TODAY(),"STALE: next step overdue",IF(AND($M138&lt;&gt;"",IFERROR(VLOOKUP($D138,Stages!$A$2:$D$15,4,FALSE),"")&lt;&gt;"",$M138&gt;IFERROR(VLOOKUP($D138,Stages!$A$2:$D$15,4,FALSE),"")),"STALE: over stage limit",IF(AND($N138&lt;&gt;"",TODAY()-$N138&gt;Stages!$H$2),"STALE: no activity in "&amp;Stages!$H$2&amp;" days",IF($K138&lt;&gt;"Y","Check: next step not buyer-agreed","OK"))))))))</f>
        <v/>
      </c>
      <c r="P138" s="16">
        <f>IF($D138="","",IFERROR(VLOOKUP($D138,Stages!$A$2:$E$15,5,FALSE),"Open"))</f>
        <v/>
      </c>
    </row>
    <row r="139">
      <c r="E139" s="11" t="n"/>
      <c r="F139" s="12">
        <f>IF($D139="","",IFERROR(VLOOKUP($D139,Stages!$A$2:$B$15,2,FALSE),""))</f>
        <v/>
      </c>
      <c r="G139" s="13">
        <f>IF(OR($E139="",$F139=""),"",$E139*$F139)</f>
        <v/>
      </c>
      <c r="H139" s="14" t="n"/>
      <c r="J139" s="14" t="n"/>
      <c r="L139" s="14" t="n"/>
      <c r="M139" s="15">
        <f>IF(OR($D139="",$L139=""),"",TODAY()-$L139)</f>
        <v/>
      </c>
      <c r="N139" s="14" t="n"/>
      <c r="O139" s="16">
        <f>IF($D139="","",IF(IFERROR(VLOOKUP($D139,Stages!$A$2:$E$15,5,FALSE),"Open")="Closed","",IF(AND($H139&lt;&gt;"",$H139&lt;TODAY()),"STALE: close date passed",IF($J139="","STALE: no next step",IF($J139+Stages!$H$3&lt;TODAY(),"STALE: next step overdue",IF(AND($M139&lt;&gt;"",IFERROR(VLOOKUP($D139,Stages!$A$2:$D$15,4,FALSE),"")&lt;&gt;"",$M139&gt;IFERROR(VLOOKUP($D139,Stages!$A$2:$D$15,4,FALSE),"")),"STALE: over stage limit",IF(AND($N139&lt;&gt;"",TODAY()-$N139&gt;Stages!$H$2),"STALE: no activity in "&amp;Stages!$H$2&amp;" days",IF($K139&lt;&gt;"Y","Check: next step not buyer-agreed","OK"))))))))</f>
        <v/>
      </c>
      <c r="P139" s="16">
        <f>IF($D139="","",IFERROR(VLOOKUP($D139,Stages!$A$2:$E$15,5,FALSE),"Open"))</f>
        <v/>
      </c>
    </row>
    <row r="140">
      <c r="E140" s="11" t="n"/>
      <c r="F140" s="12">
        <f>IF($D140="","",IFERROR(VLOOKUP($D140,Stages!$A$2:$B$15,2,FALSE),""))</f>
        <v/>
      </c>
      <c r="G140" s="13">
        <f>IF(OR($E140="",$F140=""),"",$E140*$F140)</f>
        <v/>
      </c>
      <c r="H140" s="14" t="n"/>
      <c r="J140" s="14" t="n"/>
      <c r="L140" s="14" t="n"/>
      <c r="M140" s="15">
        <f>IF(OR($D140="",$L140=""),"",TODAY()-$L140)</f>
        <v/>
      </c>
      <c r="N140" s="14" t="n"/>
      <c r="O140" s="16">
        <f>IF($D140="","",IF(IFERROR(VLOOKUP($D140,Stages!$A$2:$E$15,5,FALSE),"Open")="Closed","",IF(AND($H140&lt;&gt;"",$H140&lt;TODAY()),"STALE: close date passed",IF($J140="","STALE: no next step",IF($J140+Stages!$H$3&lt;TODAY(),"STALE: next step overdue",IF(AND($M140&lt;&gt;"",IFERROR(VLOOKUP($D140,Stages!$A$2:$D$15,4,FALSE),"")&lt;&gt;"",$M140&gt;IFERROR(VLOOKUP($D140,Stages!$A$2:$D$15,4,FALSE),"")),"STALE: over stage limit",IF(AND($N140&lt;&gt;"",TODAY()-$N140&gt;Stages!$H$2),"STALE: no activity in "&amp;Stages!$H$2&amp;" days",IF($K140&lt;&gt;"Y","Check: next step not buyer-agreed","OK"))))))))</f>
        <v/>
      </c>
      <c r="P140" s="16">
        <f>IF($D140="","",IFERROR(VLOOKUP($D140,Stages!$A$2:$E$15,5,FALSE),"Open"))</f>
        <v/>
      </c>
    </row>
    <row r="141">
      <c r="E141" s="11" t="n"/>
      <c r="F141" s="12">
        <f>IF($D141="","",IFERROR(VLOOKUP($D141,Stages!$A$2:$B$15,2,FALSE),""))</f>
        <v/>
      </c>
      <c r="G141" s="13">
        <f>IF(OR($E141="",$F141=""),"",$E141*$F141)</f>
        <v/>
      </c>
      <c r="H141" s="14" t="n"/>
      <c r="J141" s="14" t="n"/>
      <c r="L141" s="14" t="n"/>
      <c r="M141" s="15">
        <f>IF(OR($D141="",$L141=""),"",TODAY()-$L141)</f>
        <v/>
      </c>
      <c r="N141" s="14" t="n"/>
      <c r="O141" s="16">
        <f>IF($D141="","",IF(IFERROR(VLOOKUP($D141,Stages!$A$2:$E$15,5,FALSE),"Open")="Closed","",IF(AND($H141&lt;&gt;"",$H141&lt;TODAY()),"STALE: close date passed",IF($J141="","STALE: no next step",IF($J141+Stages!$H$3&lt;TODAY(),"STALE: next step overdue",IF(AND($M141&lt;&gt;"",IFERROR(VLOOKUP($D141,Stages!$A$2:$D$15,4,FALSE),"")&lt;&gt;"",$M141&gt;IFERROR(VLOOKUP($D141,Stages!$A$2:$D$15,4,FALSE),"")),"STALE: over stage limit",IF(AND($N141&lt;&gt;"",TODAY()-$N141&gt;Stages!$H$2),"STALE: no activity in "&amp;Stages!$H$2&amp;" days",IF($K141&lt;&gt;"Y","Check: next step not buyer-agreed","OK"))))))))</f>
        <v/>
      </c>
      <c r="P141" s="16">
        <f>IF($D141="","",IFERROR(VLOOKUP($D141,Stages!$A$2:$E$15,5,FALSE),"Open"))</f>
        <v/>
      </c>
    </row>
    <row r="142">
      <c r="E142" s="11" t="n"/>
      <c r="F142" s="12">
        <f>IF($D142="","",IFERROR(VLOOKUP($D142,Stages!$A$2:$B$15,2,FALSE),""))</f>
        <v/>
      </c>
      <c r="G142" s="13">
        <f>IF(OR($E142="",$F142=""),"",$E142*$F142)</f>
        <v/>
      </c>
      <c r="H142" s="14" t="n"/>
      <c r="J142" s="14" t="n"/>
      <c r="L142" s="14" t="n"/>
      <c r="M142" s="15">
        <f>IF(OR($D142="",$L142=""),"",TODAY()-$L142)</f>
        <v/>
      </c>
      <c r="N142" s="14" t="n"/>
      <c r="O142" s="16">
        <f>IF($D142="","",IF(IFERROR(VLOOKUP($D142,Stages!$A$2:$E$15,5,FALSE),"Open")="Closed","",IF(AND($H142&lt;&gt;"",$H142&lt;TODAY()),"STALE: close date passed",IF($J142="","STALE: no next step",IF($J142+Stages!$H$3&lt;TODAY(),"STALE: next step overdue",IF(AND($M142&lt;&gt;"",IFERROR(VLOOKUP($D142,Stages!$A$2:$D$15,4,FALSE),"")&lt;&gt;"",$M142&gt;IFERROR(VLOOKUP($D142,Stages!$A$2:$D$15,4,FALSE),"")),"STALE: over stage limit",IF(AND($N142&lt;&gt;"",TODAY()-$N142&gt;Stages!$H$2),"STALE: no activity in "&amp;Stages!$H$2&amp;" days",IF($K142&lt;&gt;"Y","Check: next step not buyer-agreed","OK"))))))))</f>
        <v/>
      </c>
      <c r="P142" s="16">
        <f>IF($D142="","",IFERROR(VLOOKUP($D142,Stages!$A$2:$E$15,5,FALSE),"Open"))</f>
        <v/>
      </c>
    </row>
    <row r="143">
      <c r="E143" s="11" t="n"/>
      <c r="F143" s="12">
        <f>IF($D143="","",IFERROR(VLOOKUP($D143,Stages!$A$2:$B$15,2,FALSE),""))</f>
        <v/>
      </c>
      <c r="G143" s="13">
        <f>IF(OR($E143="",$F143=""),"",$E143*$F143)</f>
        <v/>
      </c>
      <c r="H143" s="14" t="n"/>
      <c r="J143" s="14" t="n"/>
      <c r="L143" s="14" t="n"/>
      <c r="M143" s="15">
        <f>IF(OR($D143="",$L143=""),"",TODAY()-$L143)</f>
        <v/>
      </c>
      <c r="N143" s="14" t="n"/>
      <c r="O143" s="16">
        <f>IF($D143="","",IF(IFERROR(VLOOKUP($D143,Stages!$A$2:$E$15,5,FALSE),"Open")="Closed","",IF(AND($H143&lt;&gt;"",$H143&lt;TODAY()),"STALE: close date passed",IF($J143="","STALE: no next step",IF($J143+Stages!$H$3&lt;TODAY(),"STALE: next step overdue",IF(AND($M143&lt;&gt;"",IFERROR(VLOOKUP($D143,Stages!$A$2:$D$15,4,FALSE),"")&lt;&gt;"",$M143&gt;IFERROR(VLOOKUP($D143,Stages!$A$2:$D$15,4,FALSE),"")),"STALE: over stage limit",IF(AND($N143&lt;&gt;"",TODAY()-$N143&gt;Stages!$H$2),"STALE: no activity in "&amp;Stages!$H$2&amp;" days",IF($K143&lt;&gt;"Y","Check: next step not buyer-agreed","OK"))))))))</f>
        <v/>
      </c>
      <c r="P143" s="16">
        <f>IF($D143="","",IFERROR(VLOOKUP($D143,Stages!$A$2:$E$15,5,FALSE),"Open"))</f>
        <v/>
      </c>
    </row>
    <row r="144">
      <c r="E144" s="11" t="n"/>
      <c r="F144" s="12">
        <f>IF($D144="","",IFERROR(VLOOKUP($D144,Stages!$A$2:$B$15,2,FALSE),""))</f>
        <v/>
      </c>
      <c r="G144" s="13">
        <f>IF(OR($E144="",$F144=""),"",$E144*$F144)</f>
        <v/>
      </c>
      <c r="H144" s="14" t="n"/>
      <c r="J144" s="14" t="n"/>
      <c r="L144" s="14" t="n"/>
      <c r="M144" s="15">
        <f>IF(OR($D144="",$L144=""),"",TODAY()-$L144)</f>
        <v/>
      </c>
      <c r="N144" s="14" t="n"/>
      <c r="O144" s="16">
        <f>IF($D144="","",IF(IFERROR(VLOOKUP($D144,Stages!$A$2:$E$15,5,FALSE),"Open")="Closed","",IF(AND($H144&lt;&gt;"",$H144&lt;TODAY()),"STALE: close date passed",IF($J144="","STALE: no next step",IF($J144+Stages!$H$3&lt;TODAY(),"STALE: next step overdue",IF(AND($M144&lt;&gt;"",IFERROR(VLOOKUP($D144,Stages!$A$2:$D$15,4,FALSE),"")&lt;&gt;"",$M144&gt;IFERROR(VLOOKUP($D144,Stages!$A$2:$D$15,4,FALSE),"")),"STALE: over stage limit",IF(AND($N144&lt;&gt;"",TODAY()-$N144&gt;Stages!$H$2),"STALE: no activity in "&amp;Stages!$H$2&amp;" days",IF($K144&lt;&gt;"Y","Check: next step not buyer-agreed","OK"))))))))</f>
        <v/>
      </c>
      <c r="P144" s="16">
        <f>IF($D144="","",IFERROR(VLOOKUP($D144,Stages!$A$2:$E$15,5,FALSE),"Open"))</f>
        <v/>
      </c>
    </row>
    <row r="145">
      <c r="E145" s="11" t="n"/>
      <c r="F145" s="12">
        <f>IF($D145="","",IFERROR(VLOOKUP($D145,Stages!$A$2:$B$15,2,FALSE),""))</f>
        <v/>
      </c>
      <c r="G145" s="13">
        <f>IF(OR($E145="",$F145=""),"",$E145*$F145)</f>
        <v/>
      </c>
      <c r="H145" s="14" t="n"/>
      <c r="J145" s="14" t="n"/>
      <c r="L145" s="14" t="n"/>
      <c r="M145" s="15">
        <f>IF(OR($D145="",$L145=""),"",TODAY()-$L145)</f>
        <v/>
      </c>
      <c r="N145" s="14" t="n"/>
      <c r="O145" s="16">
        <f>IF($D145="","",IF(IFERROR(VLOOKUP($D145,Stages!$A$2:$E$15,5,FALSE),"Open")="Closed","",IF(AND($H145&lt;&gt;"",$H145&lt;TODAY()),"STALE: close date passed",IF($J145="","STALE: no next step",IF($J145+Stages!$H$3&lt;TODAY(),"STALE: next step overdue",IF(AND($M145&lt;&gt;"",IFERROR(VLOOKUP($D145,Stages!$A$2:$D$15,4,FALSE),"")&lt;&gt;"",$M145&gt;IFERROR(VLOOKUP($D145,Stages!$A$2:$D$15,4,FALSE),"")),"STALE: over stage limit",IF(AND($N145&lt;&gt;"",TODAY()-$N145&gt;Stages!$H$2),"STALE: no activity in "&amp;Stages!$H$2&amp;" days",IF($K145&lt;&gt;"Y","Check: next step not buyer-agreed","OK"))))))))</f>
        <v/>
      </c>
      <c r="P145" s="16">
        <f>IF($D145="","",IFERROR(VLOOKUP($D145,Stages!$A$2:$E$15,5,FALSE),"Open"))</f>
        <v/>
      </c>
    </row>
    <row r="146">
      <c r="E146" s="11" t="n"/>
      <c r="F146" s="12">
        <f>IF($D146="","",IFERROR(VLOOKUP($D146,Stages!$A$2:$B$15,2,FALSE),""))</f>
        <v/>
      </c>
      <c r="G146" s="13">
        <f>IF(OR($E146="",$F146=""),"",$E146*$F146)</f>
        <v/>
      </c>
      <c r="H146" s="14" t="n"/>
      <c r="J146" s="14" t="n"/>
      <c r="L146" s="14" t="n"/>
      <c r="M146" s="15">
        <f>IF(OR($D146="",$L146=""),"",TODAY()-$L146)</f>
        <v/>
      </c>
      <c r="N146" s="14" t="n"/>
      <c r="O146" s="16">
        <f>IF($D146="","",IF(IFERROR(VLOOKUP($D146,Stages!$A$2:$E$15,5,FALSE),"Open")="Closed","",IF(AND($H146&lt;&gt;"",$H146&lt;TODAY()),"STALE: close date passed",IF($J146="","STALE: no next step",IF($J146+Stages!$H$3&lt;TODAY(),"STALE: next step overdue",IF(AND($M146&lt;&gt;"",IFERROR(VLOOKUP($D146,Stages!$A$2:$D$15,4,FALSE),"")&lt;&gt;"",$M146&gt;IFERROR(VLOOKUP($D146,Stages!$A$2:$D$15,4,FALSE),"")),"STALE: over stage limit",IF(AND($N146&lt;&gt;"",TODAY()-$N146&gt;Stages!$H$2),"STALE: no activity in "&amp;Stages!$H$2&amp;" days",IF($K146&lt;&gt;"Y","Check: next step not buyer-agreed","OK"))))))))</f>
        <v/>
      </c>
      <c r="P146" s="16">
        <f>IF($D146="","",IFERROR(VLOOKUP($D146,Stages!$A$2:$E$15,5,FALSE),"Open"))</f>
        <v/>
      </c>
    </row>
    <row r="147">
      <c r="E147" s="11" t="n"/>
      <c r="F147" s="12">
        <f>IF($D147="","",IFERROR(VLOOKUP($D147,Stages!$A$2:$B$15,2,FALSE),""))</f>
        <v/>
      </c>
      <c r="G147" s="13">
        <f>IF(OR($E147="",$F147=""),"",$E147*$F147)</f>
        <v/>
      </c>
      <c r="H147" s="14" t="n"/>
      <c r="J147" s="14" t="n"/>
      <c r="L147" s="14" t="n"/>
      <c r="M147" s="15">
        <f>IF(OR($D147="",$L147=""),"",TODAY()-$L147)</f>
        <v/>
      </c>
      <c r="N147" s="14" t="n"/>
      <c r="O147" s="16">
        <f>IF($D147="","",IF(IFERROR(VLOOKUP($D147,Stages!$A$2:$E$15,5,FALSE),"Open")="Closed","",IF(AND($H147&lt;&gt;"",$H147&lt;TODAY()),"STALE: close date passed",IF($J147="","STALE: no next step",IF($J147+Stages!$H$3&lt;TODAY(),"STALE: next step overdue",IF(AND($M147&lt;&gt;"",IFERROR(VLOOKUP($D147,Stages!$A$2:$D$15,4,FALSE),"")&lt;&gt;"",$M147&gt;IFERROR(VLOOKUP($D147,Stages!$A$2:$D$15,4,FALSE),"")),"STALE: over stage limit",IF(AND($N147&lt;&gt;"",TODAY()-$N147&gt;Stages!$H$2),"STALE: no activity in "&amp;Stages!$H$2&amp;" days",IF($K147&lt;&gt;"Y","Check: next step not buyer-agreed","OK"))))))))</f>
        <v/>
      </c>
      <c r="P147" s="16">
        <f>IF($D147="","",IFERROR(VLOOKUP($D147,Stages!$A$2:$E$15,5,FALSE),"Open"))</f>
        <v/>
      </c>
    </row>
    <row r="148">
      <c r="E148" s="11" t="n"/>
      <c r="F148" s="12">
        <f>IF($D148="","",IFERROR(VLOOKUP($D148,Stages!$A$2:$B$15,2,FALSE),""))</f>
        <v/>
      </c>
      <c r="G148" s="13">
        <f>IF(OR($E148="",$F148=""),"",$E148*$F148)</f>
        <v/>
      </c>
      <c r="H148" s="14" t="n"/>
      <c r="J148" s="14" t="n"/>
      <c r="L148" s="14" t="n"/>
      <c r="M148" s="15">
        <f>IF(OR($D148="",$L148=""),"",TODAY()-$L148)</f>
        <v/>
      </c>
      <c r="N148" s="14" t="n"/>
      <c r="O148" s="16">
        <f>IF($D148="","",IF(IFERROR(VLOOKUP($D148,Stages!$A$2:$E$15,5,FALSE),"Open")="Closed","",IF(AND($H148&lt;&gt;"",$H148&lt;TODAY()),"STALE: close date passed",IF($J148="","STALE: no next step",IF($J148+Stages!$H$3&lt;TODAY(),"STALE: next step overdue",IF(AND($M148&lt;&gt;"",IFERROR(VLOOKUP($D148,Stages!$A$2:$D$15,4,FALSE),"")&lt;&gt;"",$M148&gt;IFERROR(VLOOKUP($D148,Stages!$A$2:$D$15,4,FALSE),"")),"STALE: over stage limit",IF(AND($N148&lt;&gt;"",TODAY()-$N148&gt;Stages!$H$2),"STALE: no activity in "&amp;Stages!$H$2&amp;" days",IF($K148&lt;&gt;"Y","Check: next step not buyer-agreed","OK"))))))))</f>
        <v/>
      </c>
      <c r="P148" s="16">
        <f>IF($D148="","",IFERROR(VLOOKUP($D148,Stages!$A$2:$E$15,5,FALSE),"Open"))</f>
        <v/>
      </c>
    </row>
    <row r="149">
      <c r="E149" s="11" t="n"/>
      <c r="F149" s="12">
        <f>IF($D149="","",IFERROR(VLOOKUP($D149,Stages!$A$2:$B$15,2,FALSE),""))</f>
        <v/>
      </c>
      <c r="G149" s="13">
        <f>IF(OR($E149="",$F149=""),"",$E149*$F149)</f>
        <v/>
      </c>
      <c r="H149" s="14" t="n"/>
      <c r="J149" s="14" t="n"/>
      <c r="L149" s="14" t="n"/>
      <c r="M149" s="15">
        <f>IF(OR($D149="",$L149=""),"",TODAY()-$L149)</f>
        <v/>
      </c>
      <c r="N149" s="14" t="n"/>
      <c r="O149" s="16">
        <f>IF($D149="","",IF(IFERROR(VLOOKUP($D149,Stages!$A$2:$E$15,5,FALSE),"Open")="Closed","",IF(AND($H149&lt;&gt;"",$H149&lt;TODAY()),"STALE: close date passed",IF($J149="","STALE: no next step",IF($J149+Stages!$H$3&lt;TODAY(),"STALE: next step overdue",IF(AND($M149&lt;&gt;"",IFERROR(VLOOKUP($D149,Stages!$A$2:$D$15,4,FALSE),"")&lt;&gt;"",$M149&gt;IFERROR(VLOOKUP($D149,Stages!$A$2:$D$15,4,FALSE),"")),"STALE: over stage limit",IF(AND($N149&lt;&gt;"",TODAY()-$N149&gt;Stages!$H$2),"STALE: no activity in "&amp;Stages!$H$2&amp;" days",IF($K149&lt;&gt;"Y","Check: next step not buyer-agreed","OK"))))))))</f>
        <v/>
      </c>
      <c r="P149" s="16">
        <f>IF($D149="","",IFERROR(VLOOKUP($D149,Stages!$A$2:$E$15,5,FALSE),"Open"))</f>
        <v/>
      </c>
    </row>
    <row r="150">
      <c r="E150" s="11" t="n"/>
      <c r="F150" s="12">
        <f>IF($D150="","",IFERROR(VLOOKUP($D150,Stages!$A$2:$B$15,2,FALSE),""))</f>
        <v/>
      </c>
      <c r="G150" s="13">
        <f>IF(OR($E150="",$F150=""),"",$E150*$F150)</f>
        <v/>
      </c>
      <c r="H150" s="14" t="n"/>
      <c r="J150" s="14" t="n"/>
      <c r="L150" s="14" t="n"/>
      <c r="M150" s="15">
        <f>IF(OR($D150="",$L150=""),"",TODAY()-$L150)</f>
        <v/>
      </c>
      <c r="N150" s="14" t="n"/>
      <c r="O150" s="16">
        <f>IF($D150="","",IF(IFERROR(VLOOKUP($D150,Stages!$A$2:$E$15,5,FALSE),"Open")="Closed","",IF(AND($H150&lt;&gt;"",$H150&lt;TODAY()),"STALE: close date passed",IF($J150="","STALE: no next step",IF($J150+Stages!$H$3&lt;TODAY(),"STALE: next step overdue",IF(AND($M150&lt;&gt;"",IFERROR(VLOOKUP($D150,Stages!$A$2:$D$15,4,FALSE),"")&lt;&gt;"",$M150&gt;IFERROR(VLOOKUP($D150,Stages!$A$2:$D$15,4,FALSE),"")),"STALE: over stage limit",IF(AND($N150&lt;&gt;"",TODAY()-$N150&gt;Stages!$H$2),"STALE: no activity in "&amp;Stages!$H$2&amp;" days",IF($K150&lt;&gt;"Y","Check: next step not buyer-agreed","OK"))))))))</f>
        <v/>
      </c>
      <c r="P150" s="16">
        <f>IF($D150="","",IFERROR(VLOOKUP($D150,Stages!$A$2:$E$15,5,FALSE),"Open"))</f>
        <v/>
      </c>
    </row>
    <row r="151">
      <c r="E151" s="11" t="n"/>
      <c r="F151" s="12">
        <f>IF($D151="","",IFERROR(VLOOKUP($D151,Stages!$A$2:$B$15,2,FALSE),""))</f>
        <v/>
      </c>
      <c r="G151" s="13">
        <f>IF(OR($E151="",$F151=""),"",$E151*$F151)</f>
        <v/>
      </c>
      <c r="H151" s="14" t="n"/>
      <c r="J151" s="14" t="n"/>
      <c r="L151" s="14" t="n"/>
      <c r="M151" s="15">
        <f>IF(OR($D151="",$L151=""),"",TODAY()-$L151)</f>
        <v/>
      </c>
      <c r="N151" s="14" t="n"/>
      <c r="O151" s="16">
        <f>IF($D151="","",IF(IFERROR(VLOOKUP($D151,Stages!$A$2:$E$15,5,FALSE),"Open")="Closed","",IF(AND($H151&lt;&gt;"",$H151&lt;TODAY()),"STALE: close date passed",IF($J151="","STALE: no next step",IF($J151+Stages!$H$3&lt;TODAY(),"STALE: next step overdue",IF(AND($M151&lt;&gt;"",IFERROR(VLOOKUP($D151,Stages!$A$2:$D$15,4,FALSE),"")&lt;&gt;"",$M151&gt;IFERROR(VLOOKUP($D151,Stages!$A$2:$D$15,4,FALSE),"")),"STALE: over stage limit",IF(AND($N151&lt;&gt;"",TODAY()-$N151&gt;Stages!$H$2),"STALE: no activity in "&amp;Stages!$H$2&amp;" days",IF($K151&lt;&gt;"Y","Check: next step not buyer-agreed","OK"))))))))</f>
        <v/>
      </c>
      <c r="P151" s="16">
        <f>IF($D151="","",IFERROR(VLOOKUP($D151,Stages!$A$2:$E$15,5,FALSE),"Open"))</f>
        <v/>
      </c>
    </row>
    <row r="152">
      <c r="E152" s="11" t="n"/>
      <c r="F152" s="12">
        <f>IF($D152="","",IFERROR(VLOOKUP($D152,Stages!$A$2:$B$15,2,FALSE),""))</f>
        <v/>
      </c>
      <c r="G152" s="13">
        <f>IF(OR($E152="",$F152=""),"",$E152*$F152)</f>
        <v/>
      </c>
      <c r="H152" s="14" t="n"/>
      <c r="J152" s="14" t="n"/>
      <c r="L152" s="14" t="n"/>
      <c r="M152" s="15">
        <f>IF(OR($D152="",$L152=""),"",TODAY()-$L152)</f>
        <v/>
      </c>
      <c r="N152" s="14" t="n"/>
      <c r="O152" s="16">
        <f>IF($D152="","",IF(IFERROR(VLOOKUP($D152,Stages!$A$2:$E$15,5,FALSE),"Open")="Closed","",IF(AND($H152&lt;&gt;"",$H152&lt;TODAY()),"STALE: close date passed",IF($J152="","STALE: no next step",IF($J152+Stages!$H$3&lt;TODAY(),"STALE: next step overdue",IF(AND($M152&lt;&gt;"",IFERROR(VLOOKUP($D152,Stages!$A$2:$D$15,4,FALSE),"")&lt;&gt;"",$M152&gt;IFERROR(VLOOKUP($D152,Stages!$A$2:$D$15,4,FALSE),"")),"STALE: over stage limit",IF(AND($N152&lt;&gt;"",TODAY()-$N152&gt;Stages!$H$2),"STALE: no activity in "&amp;Stages!$H$2&amp;" days",IF($K152&lt;&gt;"Y","Check: next step not buyer-agreed","OK"))))))))</f>
        <v/>
      </c>
      <c r="P152" s="16">
        <f>IF($D152="","",IFERROR(VLOOKUP($D152,Stages!$A$2:$E$15,5,FALSE),"Open"))</f>
        <v/>
      </c>
    </row>
    <row r="153">
      <c r="E153" s="11" t="n"/>
      <c r="F153" s="12">
        <f>IF($D153="","",IFERROR(VLOOKUP($D153,Stages!$A$2:$B$15,2,FALSE),""))</f>
        <v/>
      </c>
      <c r="G153" s="13">
        <f>IF(OR($E153="",$F153=""),"",$E153*$F153)</f>
        <v/>
      </c>
      <c r="H153" s="14" t="n"/>
      <c r="J153" s="14" t="n"/>
      <c r="L153" s="14" t="n"/>
      <c r="M153" s="15">
        <f>IF(OR($D153="",$L153=""),"",TODAY()-$L153)</f>
        <v/>
      </c>
      <c r="N153" s="14" t="n"/>
      <c r="O153" s="16">
        <f>IF($D153="","",IF(IFERROR(VLOOKUP($D153,Stages!$A$2:$E$15,5,FALSE),"Open")="Closed","",IF(AND($H153&lt;&gt;"",$H153&lt;TODAY()),"STALE: close date passed",IF($J153="","STALE: no next step",IF($J153+Stages!$H$3&lt;TODAY(),"STALE: next step overdue",IF(AND($M153&lt;&gt;"",IFERROR(VLOOKUP($D153,Stages!$A$2:$D$15,4,FALSE),"")&lt;&gt;"",$M153&gt;IFERROR(VLOOKUP($D153,Stages!$A$2:$D$15,4,FALSE),"")),"STALE: over stage limit",IF(AND($N153&lt;&gt;"",TODAY()-$N153&gt;Stages!$H$2),"STALE: no activity in "&amp;Stages!$H$2&amp;" days",IF($K153&lt;&gt;"Y","Check: next step not buyer-agreed","OK"))))))))</f>
        <v/>
      </c>
      <c r="P153" s="16">
        <f>IF($D153="","",IFERROR(VLOOKUP($D153,Stages!$A$2:$E$15,5,FALSE),"Open"))</f>
        <v/>
      </c>
    </row>
    <row r="154">
      <c r="E154" s="11" t="n"/>
      <c r="F154" s="12">
        <f>IF($D154="","",IFERROR(VLOOKUP($D154,Stages!$A$2:$B$15,2,FALSE),""))</f>
        <v/>
      </c>
      <c r="G154" s="13">
        <f>IF(OR($E154="",$F154=""),"",$E154*$F154)</f>
        <v/>
      </c>
      <c r="H154" s="14" t="n"/>
      <c r="J154" s="14" t="n"/>
      <c r="L154" s="14" t="n"/>
      <c r="M154" s="15">
        <f>IF(OR($D154="",$L154=""),"",TODAY()-$L154)</f>
        <v/>
      </c>
      <c r="N154" s="14" t="n"/>
      <c r="O154" s="16">
        <f>IF($D154="","",IF(IFERROR(VLOOKUP($D154,Stages!$A$2:$E$15,5,FALSE),"Open")="Closed","",IF(AND($H154&lt;&gt;"",$H154&lt;TODAY()),"STALE: close date passed",IF($J154="","STALE: no next step",IF($J154+Stages!$H$3&lt;TODAY(),"STALE: next step overdue",IF(AND($M154&lt;&gt;"",IFERROR(VLOOKUP($D154,Stages!$A$2:$D$15,4,FALSE),"")&lt;&gt;"",$M154&gt;IFERROR(VLOOKUP($D154,Stages!$A$2:$D$15,4,FALSE),"")),"STALE: over stage limit",IF(AND($N154&lt;&gt;"",TODAY()-$N154&gt;Stages!$H$2),"STALE: no activity in "&amp;Stages!$H$2&amp;" days",IF($K154&lt;&gt;"Y","Check: next step not buyer-agreed","OK"))))))))</f>
        <v/>
      </c>
      <c r="P154" s="16">
        <f>IF($D154="","",IFERROR(VLOOKUP($D154,Stages!$A$2:$E$15,5,FALSE),"Open"))</f>
        <v/>
      </c>
    </row>
    <row r="155">
      <c r="E155" s="11" t="n"/>
      <c r="F155" s="12">
        <f>IF($D155="","",IFERROR(VLOOKUP($D155,Stages!$A$2:$B$15,2,FALSE),""))</f>
        <v/>
      </c>
      <c r="G155" s="13">
        <f>IF(OR($E155="",$F155=""),"",$E155*$F155)</f>
        <v/>
      </c>
      <c r="H155" s="14" t="n"/>
      <c r="J155" s="14" t="n"/>
      <c r="L155" s="14" t="n"/>
      <c r="M155" s="15">
        <f>IF(OR($D155="",$L155=""),"",TODAY()-$L155)</f>
        <v/>
      </c>
      <c r="N155" s="14" t="n"/>
      <c r="O155" s="16">
        <f>IF($D155="","",IF(IFERROR(VLOOKUP($D155,Stages!$A$2:$E$15,5,FALSE),"Open")="Closed","",IF(AND($H155&lt;&gt;"",$H155&lt;TODAY()),"STALE: close date passed",IF($J155="","STALE: no next step",IF($J155+Stages!$H$3&lt;TODAY(),"STALE: next step overdue",IF(AND($M155&lt;&gt;"",IFERROR(VLOOKUP($D155,Stages!$A$2:$D$15,4,FALSE),"")&lt;&gt;"",$M155&gt;IFERROR(VLOOKUP($D155,Stages!$A$2:$D$15,4,FALSE),"")),"STALE: over stage limit",IF(AND($N155&lt;&gt;"",TODAY()-$N155&gt;Stages!$H$2),"STALE: no activity in "&amp;Stages!$H$2&amp;" days",IF($K155&lt;&gt;"Y","Check: next step not buyer-agreed","OK"))))))))</f>
        <v/>
      </c>
      <c r="P155" s="16">
        <f>IF($D155="","",IFERROR(VLOOKUP($D155,Stages!$A$2:$E$15,5,FALSE),"Open"))</f>
        <v/>
      </c>
    </row>
    <row r="156">
      <c r="E156" s="11" t="n"/>
      <c r="F156" s="12">
        <f>IF($D156="","",IFERROR(VLOOKUP($D156,Stages!$A$2:$B$15,2,FALSE),""))</f>
        <v/>
      </c>
      <c r="G156" s="13">
        <f>IF(OR($E156="",$F156=""),"",$E156*$F156)</f>
        <v/>
      </c>
      <c r="H156" s="14" t="n"/>
      <c r="J156" s="14" t="n"/>
      <c r="L156" s="14" t="n"/>
      <c r="M156" s="15">
        <f>IF(OR($D156="",$L156=""),"",TODAY()-$L156)</f>
        <v/>
      </c>
      <c r="N156" s="14" t="n"/>
      <c r="O156" s="16">
        <f>IF($D156="","",IF(IFERROR(VLOOKUP($D156,Stages!$A$2:$E$15,5,FALSE),"Open")="Closed","",IF(AND($H156&lt;&gt;"",$H156&lt;TODAY()),"STALE: close date passed",IF($J156="","STALE: no next step",IF($J156+Stages!$H$3&lt;TODAY(),"STALE: next step overdue",IF(AND($M156&lt;&gt;"",IFERROR(VLOOKUP($D156,Stages!$A$2:$D$15,4,FALSE),"")&lt;&gt;"",$M156&gt;IFERROR(VLOOKUP($D156,Stages!$A$2:$D$15,4,FALSE),"")),"STALE: over stage limit",IF(AND($N156&lt;&gt;"",TODAY()-$N156&gt;Stages!$H$2),"STALE: no activity in "&amp;Stages!$H$2&amp;" days",IF($K156&lt;&gt;"Y","Check: next step not buyer-agreed","OK"))))))))</f>
        <v/>
      </c>
      <c r="P156" s="16">
        <f>IF($D156="","",IFERROR(VLOOKUP($D156,Stages!$A$2:$E$15,5,FALSE),"Open"))</f>
        <v/>
      </c>
    </row>
    <row r="157">
      <c r="E157" s="11" t="n"/>
      <c r="F157" s="12">
        <f>IF($D157="","",IFERROR(VLOOKUP($D157,Stages!$A$2:$B$15,2,FALSE),""))</f>
        <v/>
      </c>
      <c r="G157" s="13">
        <f>IF(OR($E157="",$F157=""),"",$E157*$F157)</f>
        <v/>
      </c>
      <c r="H157" s="14" t="n"/>
      <c r="J157" s="14" t="n"/>
      <c r="L157" s="14" t="n"/>
      <c r="M157" s="15">
        <f>IF(OR($D157="",$L157=""),"",TODAY()-$L157)</f>
        <v/>
      </c>
      <c r="N157" s="14" t="n"/>
      <c r="O157" s="16">
        <f>IF($D157="","",IF(IFERROR(VLOOKUP($D157,Stages!$A$2:$E$15,5,FALSE),"Open")="Closed","",IF(AND($H157&lt;&gt;"",$H157&lt;TODAY()),"STALE: close date passed",IF($J157="","STALE: no next step",IF($J157+Stages!$H$3&lt;TODAY(),"STALE: next step overdue",IF(AND($M157&lt;&gt;"",IFERROR(VLOOKUP($D157,Stages!$A$2:$D$15,4,FALSE),"")&lt;&gt;"",$M157&gt;IFERROR(VLOOKUP($D157,Stages!$A$2:$D$15,4,FALSE),"")),"STALE: over stage limit",IF(AND($N157&lt;&gt;"",TODAY()-$N157&gt;Stages!$H$2),"STALE: no activity in "&amp;Stages!$H$2&amp;" days",IF($K157&lt;&gt;"Y","Check: next step not buyer-agreed","OK"))))))))</f>
        <v/>
      </c>
      <c r="P157" s="16">
        <f>IF($D157="","",IFERROR(VLOOKUP($D157,Stages!$A$2:$E$15,5,FALSE),"Open"))</f>
        <v/>
      </c>
    </row>
    <row r="158">
      <c r="E158" s="11" t="n"/>
      <c r="F158" s="12">
        <f>IF($D158="","",IFERROR(VLOOKUP($D158,Stages!$A$2:$B$15,2,FALSE),""))</f>
        <v/>
      </c>
      <c r="G158" s="13">
        <f>IF(OR($E158="",$F158=""),"",$E158*$F158)</f>
        <v/>
      </c>
      <c r="H158" s="14" t="n"/>
      <c r="J158" s="14" t="n"/>
      <c r="L158" s="14" t="n"/>
      <c r="M158" s="15">
        <f>IF(OR($D158="",$L158=""),"",TODAY()-$L158)</f>
        <v/>
      </c>
      <c r="N158" s="14" t="n"/>
      <c r="O158" s="16">
        <f>IF($D158="","",IF(IFERROR(VLOOKUP($D158,Stages!$A$2:$E$15,5,FALSE),"Open")="Closed","",IF(AND($H158&lt;&gt;"",$H158&lt;TODAY()),"STALE: close date passed",IF($J158="","STALE: no next step",IF($J158+Stages!$H$3&lt;TODAY(),"STALE: next step overdue",IF(AND($M158&lt;&gt;"",IFERROR(VLOOKUP($D158,Stages!$A$2:$D$15,4,FALSE),"")&lt;&gt;"",$M158&gt;IFERROR(VLOOKUP($D158,Stages!$A$2:$D$15,4,FALSE),"")),"STALE: over stage limit",IF(AND($N158&lt;&gt;"",TODAY()-$N158&gt;Stages!$H$2),"STALE: no activity in "&amp;Stages!$H$2&amp;" days",IF($K158&lt;&gt;"Y","Check: next step not buyer-agreed","OK"))))))))</f>
        <v/>
      </c>
      <c r="P158" s="16">
        <f>IF($D158="","",IFERROR(VLOOKUP($D158,Stages!$A$2:$E$15,5,FALSE),"Open"))</f>
        <v/>
      </c>
    </row>
    <row r="159">
      <c r="E159" s="11" t="n"/>
      <c r="F159" s="12">
        <f>IF($D159="","",IFERROR(VLOOKUP($D159,Stages!$A$2:$B$15,2,FALSE),""))</f>
        <v/>
      </c>
      <c r="G159" s="13">
        <f>IF(OR($E159="",$F159=""),"",$E159*$F159)</f>
        <v/>
      </c>
      <c r="H159" s="14" t="n"/>
      <c r="J159" s="14" t="n"/>
      <c r="L159" s="14" t="n"/>
      <c r="M159" s="15">
        <f>IF(OR($D159="",$L159=""),"",TODAY()-$L159)</f>
        <v/>
      </c>
      <c r="N159" s="14" t="n"/>
      <c r="O159" s="16">
        <f>IF($D159="","",IF(IFERROR(VLOOKUP($D159,Stages!$A$2:$E$15,5,FALSE),"Open")="Closed","",IF(AND($H159&lt;&gt;"",$H159&lt;TODAY()),"STALE: close date passed",IF($J159="","STALE: no next step",IF($J159+Stages!$H$3&lt;TODAY(),"STALE: next step overdue",IF(AND($M159&lt;&gt;"",IFERROR(VLOOKUP($D159,Stages!$A$2:$D$15,4,FALSE),"")&lt;&gt;"",$M159&gt;IFERROR(VLOOKUP($D159,Stages!$A$2:$D$15,4,FALSE),"")),"STALE: over stage limit",IF(AND($N159&lt;&gt;"",TODAY()-$N159&gt;Stages!$H$2),"STALE: no activity in "&amp;Stages!$H$2&amp;" days",IF($K159&lt;&gt;"Y","Check: next step not buyer-agreed","OK"))))))))</f>
        <v/>
      </c>
      <c r="P159" s="16">
        <f>IF($D159="","",IFERROR(VLOOKUP($D159,Stages!$A$2:$E$15,5,FALSE),"Open"))</f>
        <v/>
      </c>
    </row>
    <row r="160">
      <c r="E160" s="11" t="n"/>
      <c r="F160" s="12">
        <f>IF($D160="","",IFERROR(VLOOKUP($D160,Stages!$A$2:$B$15,2,FALSE),""))</f>
        <v/>
      </c>
      <c r="G160" s="13">
        <f>IF(OR($E160="",$F160=""),"",$E160*$F160)</f>
        <v/>
      </c>
      <c r="H160" s="14" t="n"/>
      <c r="J160" s="14" t="n"/>
      <c r="L160" s="14" t="n"/>
      <c r="M160" s="15">
        <f>IF(OR($D160="",$L160=""),"",TODAY()-$L160)</f>
        <v/>
      </c>
      <c r="N160" s="14" t="n"/>
      <c r="O160" s="16">
        <f>IF($D160="","",IF(IFERROR(VLOOKUP($D160,Stages!$A$2:$E$15,5,FALSE),"Open")="Closed","",IF(AND($H160&lt;&gt;"",$H160&lt;TODAY()),"STALE: close date passed",IF($J160="","STALE: no next step",IF($J160+Stages!$H$3&lt;TODAY(),"STALE: next step overdue",IF(AND($M160&lt;&gt;"",IFERROR(VLOOKUP($D160,Stages!$A$2:$D$15,4,FALSE),"")&lt;&gt;"",$M160&gt;IFERROR(VLOOKUP($D160,Stages!$A$2:$D$15,4,FALSE),"")),"STALE: over stage limit",IF(AND($N160&lt;&gt;"",TODAY()-$N160&gt;Stages!$H$2),"STALE: no activity in "&amp;Stages!$H$2&amp;" days",IF($K160&lt;&gt;"Y","Check: next step not buyer-agreed","OK"))))))))</f>
        <v/>
      </c>
      <c r="P160" s="16">
        <f>IF($D160="","",IFERROR(VLOOKUP($D160,Stages!$A$2:$E$15,5,FALSE),"Open"))</f>
        <v/>
      </c>
    </row>
    <row r="161">
      <c r="E161" s="11" t="n"/>
      <c r="F161" s="12">
        <f>IF($D161="","",IFERROR(VLOOKUP($D161,Stages!$A$2:$B$15,2,FALSE),""))</f>
        <v/>
      </c>
      <c r="G161" s="13">
        <f>IF(OR($E161="",$F161=""),"",$E161*$F161)</f>
        <v/>
      </c>
      <c r="H161" s="14" t="n"/>
      <c r="J161" s="14" t="n"/>
      <c r="L161" s="14" t="n"/>
      <c r="M161" s="15">
        <f>IF(OR($D161="",$L161=""),"",TODAY()-$L161)</f>
        <v/>
      </c>
      <c r="N161" s="14" t="n"/>
      <c r="O161" s="16">
        <f>IF($D161="","",IF(IFERROR(VLOOKUP($D161,Stages!$A$2:$E$15,5,FALSE),"Open")="Closed","",IF(AND($H161&lt;&gt;"",$H161&lt;TODAY()),"STALE: close date passed",IF($J161="","STALE: no next step",IF($J161+Stages!$H$3&lt;TODAY(),"STALE: next step overdue",IF(AND($M161&lt;&gt;"",IFERROR(VLOOKUP($D161,Stages!$A$2:$D$15,4,FALSE),"")&lt;&gt;"",$M161&gt;IFERROR(VLOOKUP($D161,Stages!$A$2:$D$15,4,FALSE),"")),"STALE: over stage limit",IF(AND($N161&lt;&gt;"",TODAY()-$N161&gt;Stages!$H$2),"STALE: no activity in "&amp;Stages!$H$2&amp;" days",IF($K161&lt;&gt;"Y","Check: next step not buyer-agreed","OK"))))))))</f>
        <v/>
      </c>
      <c r="P161" s="16">
        <f>IF($D161="","",IFERROR(VLOOKUP($D161,Stages!$A$2:$E$15,5,FALSE),"Open"))</f>
        <v/>
      </c>
    </row>
    <row r="162">
      <c r="E162" s="11" t="n"/>
      <c r="F162" s="12">
        <f>IF($D162="","",IFERROR(VLOOKUP($D162,Stages!$A$2:$B$15,2,FALSE),""))</f>
        <v/>
      </c>
      <c r="G162" s="13">
        <f>IF(OR($E162="",$F162=""),"",$E162*$F162)</f>
        <v/>
      </c>
      <c r="H162" s="14" t="n"/>
      <c r="J162" s="14" t="n"/>
      <c r="L162" s="14" t="n"/>
      <c r="M162" s="15">
        <f>IF(OR($D162="",$L162=""),"",TODAY()-$L162)</f>
        <v/>
      </c>
      <c r="N162" s="14" t="n"/>
      <c r="O162" s="16">
        <f>IF($D162="","",IF(IFERROR(VLOOKUP($D162,Stages!$A$2:$E$15,5,FALSE),"Open")="Closed","",IF(AND($H162&lt;&gt;"",$H162&lt;TODAY()),"STALE: close date passed",IF($J162="","STALE: no next step",IF($J162+Stages!$H$3&lt;TODAY(),"STALE: next step overdue",IF(AND($M162&lt;&gt;"",IFERROR(VLOOKUP($D162,Stages!$A$2:$D$15,4,FALSE),"")&lt;&gt;"",$M162&gt;IFERROR(VLOOKUP($D162,Stages!$A$2:$D$15,4,FALSE),"")),"STALE: over stage limit",IF(AND($N162&lt;&gt;"",TODAY()-$N162&gt;Stages!$H$2),"STALE: no activity in "&amp;Stages!$H$2&amp;" days",IF($K162&lt;&gt;"Y","Check: next step not buyer-agreed","OK"))))))))</f>
        <v/>
      </c>
      <c r="P162" s="16">
        <f>IF($D162="","",IFERROR(VLOOKUP($D162,Stages!$A$2:$E$15,5,FALSE),"Open"))</f>
        <v/>
      </c>
    </row>
    <row r="163">
      <c r="E163" s="11" t="n"/>
      <c r="F163" s="12">
        <f>IF($D163="","",IFERROR(VLOOKUP($D163,Stages!$A$2:$B$15,2,FALSE),""))</f>
        <v/>
      </c>
      <c r="G163" s="13">
        <f>IF(OR($E163="",$F163=""),"",$E163*$F163)</f>
        <v/>
      </c>
      <c r="H163" s="14" t="n"/>
      <c r="J163" s="14" t="n"/>
      <c r="L163" s="14" t="n"/>
      <c r="M163" s="15">
        <f>IF(OR($D163="",$L163=""),"",TODAY()-$L163)</f>
        <v/>
      </c>
      <c r="N163" s="14" t="n"/>
      <c r="O163" s="16">
        <f>IF($D163="","",IF(IFERROR(VLOOKUP($D163,Stages!$A$2:$E$15,5,FALSE),"Open")="Closed","",IF(AND($H163&lt;&gt;"",$H163&lt;TODAY()),"STALE: close date passed",IF($J163="","STALE: no next step",IF($J163+Stages!$H$3&lt;TODAY(),"STALE: next step overdue",IF(AND($M163&lt;&gt;"",IFERROR(VLOOKUP($D163,Stages!$A$2:$D$15,4,FALSE),"")&lt;&gt;"",$M163&gt;IFERROR(VLOOKUP($D163,Stages!$A$2:$D$15,4,FALSE),"")),"STALE: over stage limit",IF(AND($N163&lt;&gt;"",TODAY()-$N163&gt;Stages!$H$2),"STALE: no activity in "&amp;Stages!$H$2&amp;" days",IF($K163&lt;&gt;"Y","Check: next step not buyer-agreed","OK"))))))))</f>
        <v/>
      </c>
      <c r="P163" s="16">
        <f>IF($D163="","",IFERROR(VLOOKUP($D163,Stages!$A$2:$E$15,5,FALSE),"Open"))</f>
        <v/>
      </c>
    </row>
    <row r="164">
      <c r="E164" s="11" t="n"/>
      <c r="F164" s="12">
        <f>IF($D164="","",IFERROR(VLOOKUP($D164,Stages!$A$2:$B$15,2,FALSE),""))</f>
        <v/>
      </c>
      <c r="G164" s="13">
        <f>IF(OR($E164="",$F164=""),"",$E164*$F164)</f>
        <v/>
      </c>
      <c r="H164" s="14" t="n"/>
      <c r="J164" s="14" t="n"/>
      <c r="L164" s="14" t="n"/>
      <c r="M164" s="15">
        <f>IF(OR($D164="",$L164=""),"",TODAY()-$L164)</f>
        <v/>
      </c>
      <c r="N164" s="14" t="n"/>
      <c r="O164" s="16">
        <f>IF($D164="","",IF(IFERROR(VLOOKUP($D164,Stages!$A$2:$E$15,5,FALSE),"Open")="Closed","",IF(AND($H164&lt;&gt;"",$H164&lt;TODAY()),"STALE: close date passed",IF($J164="","STALE: no next step",IF($J164+Stages!$H$3&lt;TODAY(),"STALE: next step overdue",IF(AND($M164&lt;&gt;"",IFERROR(VLOOKUP($D164,Stages!$A$2:$D$15,4,FALSE),"")&lt;&gt;"",$M164&gt;IFERROR(VLOOKUP($D164,Stages!$A$2:$D$15,4,FALSE),"")),"STALE: over stage limit",IF(AND($N164&lt;&gt;"",TODAY()-$N164&gt;Stages!$H$2),"STALE: no activity in "&amp;Stages!$H$2&amp;" days",IF($K164&lt;&gt;"Y","Check: next step not buyer-agreed","OK"))))))))</f>
        <v/>
      </c>
      <c r="P164" s="16">
        <f>IF($D164="","",IFERROR(VLOOKUP($D164,Stages!$A$2:$E$15,5,FALSE),"Open"))</f>
        <v/>
      </c>
    </row>
    <row r="165">
      <c r="E165" s="11" t="n"/>
      <c r="F165" s="12">
        <f>IF($D165="","",IFERROR(VLOOKUP($D165,Stages!$A$2:$B$15,2,FALSE),""))</f>
        <v/>
      </c>
      <c r="G165" s="13">
        <f>IF(OR($E165="",$F165=""),"",$E165*$F165)</f>
        <v/>
      </c>
      <c r="H165" s="14" t="n"/>
      <c r="J165" s="14" t="n"/>
      <c r="L165" s="14" t="n"/>
      <c r="M165" s="15">
        <f>IF(OR($D165="",$L165=""),"",TODAY()-$L165)</f>
        <v/>
      </c>
      <c r="N165" s="14" t="n"/>
      <c r="O165" s="16">
        <f>IF($D165="","",IF(IFERROR(VLOOKUP($D165,Stages!$A$2:$E$15,5,FALSE),"Open")="Closed","",IF(AND($H165&lt;&gt;"",$H165&lt;TODAY()),"STALE: close date passed",IF($J165="","STALE: no next step",IF($J165+Stages!$H$3&lt;TODAY(),"STALE: next step overdue",IF(AND($M165&lt;&gt;"",IFERROR(VLOOKUP($D165,Stages!$A$2:$D$15,4,FALSE),"")&lt;&gt;"",$M165&gt;IFERROR(VLOOKUP($D165,Stages!$A$2:$D$15,4,FALSE),"")),"STALE: over stage limit",IF(AND($N165&lt;&gt;"",TODAY()-$N165&gt;Stages!$H$2),"STALE: no activity in "&amp;Stages!$H$2&amp;" days",IF($K165&lt;&gt;"Y","Check: next step not buyer-agreed","OK"))))))))</f>
        <v/>
      </c>
      <c r="P165" s="16">
        <f>IF($D165="","",IFERROR(VLOOKUP($D165,Stages!$A$2:$E$15,5,FALSE),"Open"))</f>
        <v/>
      </c>
    </row>
    <row r="166">
      <c r="E166" s="11" t="n"/>
      <c r="F166" s="12">
        <f>IF($D166="","",IFERROR(VLOOKUP($D166,Stages!$A$2:$B$15,2,FALSE),""))</f>
        <v/>
      </c>
      <c r="G166" s="13">
        <f>IF(OR($E166="",$F166=""),"",$E166*$F166)</f>
        <v/>
      </c>
      <c r="H166" s="14" t="n"/>
      <c r="J166" s="14" t="n"/>
      <c r="L166" s="14" t="n"/>
      <c r="M166" s="15">
        <f>IF(OR($D166="",$L166=""),"",TODAY()-$L166)</f>
        <v/>
      </c>
      <c r="N166" s="14" t="n"/>
      <c r="O166" s="16">
        <f>IF($D166="","",IF(IFERROR(VLOOKUP($D166,Stages!$A$2:$E$15,5,FALSE),"Open")="Closed","",IF(AND($H166&lt;&gt;"",$H166&lt;TODAY()),"STALE: close date passed",IF($J166="","STALE: no next step",IF($J166+Stages!$H$3&lt;TODAY(),"STALE: next step overdue",IF(AND($M166&lt;&gt;"",IFERROR(VLOOKUP($D166,Stages!$A$2:$D$15,4,FALSE),"")&lt;&gt;"",$M166&gt;IFERROR(VLOOKUP($D166,Stages!$A$2:$D$15,4,FALSE),"")),"STALE: over stage limit",IF(AND($N166&lt;&gt;"",TODAY()-$N166&gt;Stages!$H$2),"STALE: no activity in "&amp;Stages!$H$2&amp;" days",IF($K166&lt;&gt;"Y","Check: next step not buyer-agreed","OK"))))))))</f>
        <v/>
      </c>
      <c r="P166" s="16">
        <f>IF($D166="","",IFERROR(VLOOKUP($D166,Stages!$A$2:$E$15,5,FALSE),"Open"))</f>
        <v/>
      </c>
    </row>
    <row r="167">
      <c r="E167" s="11" t="n"/>
      <c r="F167" s="12">
        <f>IF($D167="","",IFERROR(VLOOKUP($D167,Stages!$A$2:$B$15,2,FALSE),""))</f>
        <v/>
      </c>
      <c r="G167" s="13">
        <f>IF(OR($E167="",$F167=""),"",$E167*$F167)</f>
        <v/>
      </c>
      <c r="H167" s="14" t="n"/>
      <c r="J167" s="14" t="n"/>
      <c r="L167" s="14" t="n"/>
      <c r="M167" s="15">
        <f>IF(OR($D167="",$L167=""),"",TODAY()-$L167)</f>
        <v/>
      </c>
      <c r="N167" s="14" t="n"/>
      <c r="O167" s="16">
        <f>IF($D167="","",IF(IFERROR(VLOOKUP($D167,Stages!$A$2:$E$15,5,FALSE),"Open")="Closed","",IF(AND($H167&lt;&gt;"",$H167&lt;TODAY()),"STALE: close date passed",IF($J167="","STALE: no next step",IF($J167+Stages!$H$3&lt;TODAY(),"STALE: next step overdue",IF(AND($M167&lt;&gt;"",IFERROR(VLOOKUP($D167,Stages!$A$2:$D$15,4,FALSE),"")&lt;&gt;"",$M167&gt;IFERROR(VLOOKUP($D167,Stages!$A$2:$D$15,4,FALSE),"")),"STALE: over stage limit",IF(AND($N167&lt;&gt;"",TODAY()-$N167&gt;Stages!$H$2),"STALE: no activity in "&amp;Stages!$H$2&amp;" days",IF($K167&lt;&gt;"Y","Check: next step not buyer-agreed","OK"))))))))</f>
        <v/>
      </c>
      <c r="P167" s="16">
        <f>IF($D167="","",IFERROR(VLOOKUP($D167,Stages!$A$2:$E$15,5,FALSE),"Open"))</f>
        <v/>
      </c>
    </row>
    <row r="168">
      <c r="E168" s="11" t="n"/>
      <c r="F168" s="12">
        <f>IF($D168="","",IFERROR(VLOOKUP($D168,Stages!$A$2:$B$15,2,FALSE),""))</f>
        <v/>
      </c>
      <c r="G168" s="13">
        <f>IF(OR($E168="",$F168=""),"",$E168*$F168)</f>
        <v/>
      </c>
      <c r="H168" s="14" t="n"/>
      <c r="J168" s="14" t="n"/>
      <c r="L168" s="14" t="n"/>
      <c r="M168" s="15">
        <f>IF(OR($D168="",$L168=""),"",TODAY()-$L168)</f>
        <v/>
      </c>
      <c r="N168" s="14" t="n"/>
      <c r="O168" s="16">
        <f>IF($D168="","",IF(IFERROR(VLOOKUP($D168,Stages!$A$2:$E$15,5,FALSE),"Open")="Closed","",IF(AND($H168&lt;&gt;"",$H168&lt;TODAY()),"STALE: close date passed",IF($J168="","STALE: no next step",IF($J168+Stages!$H$3&lt;TODAY(),"STALE: next step overdue",IF(AND($M168&lt;&gt;"",IFERROR(VLOOKUP($D168,Stages!$A$2:$D$15,4,FALSE),"")&lt;&gt;"",$M168&gt;IFERROR(VLOOKUP($D168,Stages!$A$2:$D$15,4,FALSE),"")),"STALE: over stage limit",IF(AND($N168&lt;&gt;"",TODAY()-$N168&gt;Stages!$H$2),"STALE: no activity in "&amp;Stages!$H$2&amp;" days",IF($K168&lt;&gt;"Y","Check: next step not buyer-agreed","OK"))))))))</f>
        <v/>
      </c>
      <c r="P168" s="16">
        <f>IF($D168="","",IFERROR(VLOOKUP($D168,Stages!$A$2:$E$15,5,FALSE),"Open"))</f>
        <v/>
      </c>
    </row>
    <row r="169">
      <c r="E169" s="11" t="n"/>
      <c r="F169" s="12">
        <f>IF($D169="","",IFERROR(VLOOKUP($D169,Stages!$A$2:$B$15,2,FALSE),""))</f>
        <v/>
      </c>
      <c r="G169" s="13">
        <f>IF(OR($E169="",$F169=""),"",$E169*$F169)</f>
        <v/>
      </c>
      <c r="H169" s="14" t="n"/>
      <c r="J169" s="14" t="n"/>
      <c r="L169" s="14" t="n"/>
      <c r="M169" s="15">
        <f>IF(OR($D169="",$L169=""),"",TODAY()-$L169)</f>
        <v/>
      </c>
      <c r="N169" s="14" t="n"/>
      <c r="O169" s="16">
        <f>IF($D169="","",IF(IFERROR(VLOOKUP($D169,Stages!$A$2:$E$15,5,FALSE),"Open")="Closed","",IF(AND($H169&lt;&gt;"",$H169&lt;TODAY()),"STALE: close date passed",IF($J169="","STALE: no next step",IF($J169+Stages!$H$3&lt;TODAY(),"STALE: next step overdue",IF(AND($M169&lt;&gt;"",IFERROR(VLOOKUP($D169,Stages!$A$2:$D$15,4,FALSE),"")&lt;&gt;"",$M169&gt;IFERROR(VLOOKUP($D169,Stages!$A$2:$D$15,4,FALSE),"")),"STALE: over stage limit",IF(AND($N169&lt;&gt;"",TODAY()-$N169&gt;Stages!$H$2),"STALE: no activity in "&amp;Stages!$H$2&amp;" days",IF($K169&lt;&gt;"Y","Check: next step not buyer-agreed","OK"))))))))</f>
        <v/>
      </c>
      <c r="P169" s="16">
        <f>IF($D169="","",IFERROR(VLOOKUP($D169,Stages!$A$2:$E$15,5,FALSE),"Open"))</f>
        <v/>
      </c>
    </row>
    <row r="170">
      <c r="E170" s="11" t="n"/>
      <c r="F170" s="12">
        <f>IF($D170="","",IFERROR(VLOOKUP($D170,Stages!$A$2:$B$15,2,FALSE),""))</f>
        <v/>
      </c>
      <c r="G170" s="13">
        <f>IF(OR($E170="",$F170=""),"",$E170*$F170)</f>
        <v/>
      </c>
      <c r="H170" s="14" t="n"/>
      <c r="J170" s="14" t="n"/>
      <c r="L170" s="14" t="n"/>
      <c r="M170" s="15">
        <f>IF(OR($D170="",$L170=""),"",TODAY()-$L170)</f>
        <v/>
      </c>
      <c r="N170" s="14" t="n"/>
      <c r="O170" s="16">
        <f>IF($D170="","",IF(IFERROR(VLOOKUP($D170,Stages!$A$2:$E$15,5,FALSE),"Open")="Closed","",IF(AND($H170&lt;&gt;"",$H170&lt;TODAY()),"STALE: close date passed",IF($J170="","STALE: no next step",IF($J170+Stages!$H$3&lt;TODAY(),"STALE: next step overdue",IF(AND($M170&lt;&gt;"",IFERROR(VLOOKUP($D170,Stages!$A$2:$D$15,4,FALSE),"")&lt;&gt;"",$M170&gt;IFERROR(VLOOKUP($D170,Stages!$A$2:$D$15,4,FALSE),"")),"STALE: over stage limit",IF(AND($N170&lt;&gt;"",TODAY()-$N170&gt;Stages!$H$2),"STALE: no activity in "&amp;Stages!$H$2&amp;" days",IF($K170&lt;&gt;"Y","Check: next step not buyer-agreed","OK"))))))))</f>
        <v/>
      </c>
      <c r="P170" s="16">
        <f>IF($D170="","",IFERROR(VLOOKUP($D170,Stages!$A$2:$E$15,5,FALSE),"Open"))</f>
        <v/>
      </c>
    </row>
    <row r="171">
      <c r="E171" s="11" t="n"/>
      <c r="F171" s="12">
        <f>IF($D171="","",IFERROR(VLOOKUP($D171,Stages!$A$2:$B$15,2,FALSE),""))</f>
        <v/>
      </c>
      <c r="G171" s="13">
        <f>IF(OR($E171="",$F171=""),"",$E171*$F171)</f>
        <v/>
      </c>
      <c r="H171" s="14" t="n"/>
      <c r="J171" s="14" t="n"/>
      <c r="L171" s="14" t="n"/>
      <c r="M171" s="15">
        <f>IF(OR($D171="",$L171=""),"",TODAY()-$L171)</f>
        <v/>
      </c>
      <c r="N171" s="14" t="n"/>
      <c r="O171" s="16">
        <f>IF($D171="","",IF(IFERROR(VLOOKUP($D171,Stages!$A$2:$E$15,5,FALSE),"Open")="Closed","",IF(AND($H171&lt;&gt;"",$H171&lt;TODAY()),"STALE: close date passed",IF($J171="","STALE: no next step",IF($J171+Stages!$H$3&lt;TODAY(),"STALE: next step overdue",IF(AND($M171&lt;&gt;"",IFERROR(VLOOKUP($D171,Stages!$A$2:$D$15,4,FALSE),"")&lt;&gt;"",$M171&gt;IFERROR(VLOOKUP($D171,Stages!$A$2:$D$15,4,FALSE),"")),"STALE: over stage limit",IF(AND($N171&lt;&gt;"",TODAY()-$N171&gt;Stages!$H$2),"STALE: no activity in "&amp;Stages!$H$2&amp;" days",IF($K171&lt;&gt;"Y","Check: next step not buyer-agreed","OK"))))))))</f>
        <v/>
      </c>
      <c r="P171" s="16">
        <f>IF($D171="","",IFERROR(VLOOKUP($D171,Stages!$A$2:$E$15,5,FALSE),"Open"))</f>
        <v/>
      </c>
    </row>
    <row r="172">
      <c r="E172" s="11" t="n"/>
      <c r="F172" s="12">
        <f>IF($D172="","",IFERROR(VLOOKUP($D172,Stages!$A$2:$B$15,2,FALSE),""))</f>
        <v/>
      </c>
      <c r="G172" s="13">
        <f>IF(OR($E172="",$F172=""),"",$E172*$F172)</f>
        <v/>
      </c>
      <c r="H172" s="14" t="n"/>
      <c r="J172" s="14" t="n"/>
      <c r="L172" s="14" t="n"/>
      <c r="M172" s="15">
        <f>IF(OR($D172="",$L172=""),"",TODAY()-$L172)</f>
        <v/>
      </c>
      <c r="N172" s="14" t="n"/>
      <c r="O172" s="16">
        <f>IF($D172="","",IF(IFERROR(VLOOKUP($D172,Stages!$A$2:$E$15,5,FALSE),"Open")="Closed","",IF(AND($H172&lt;&gt;"",$H172&lt;TODAY()),"STALE: close date passed",IF($J172="","STALE: no next step",IF($J172+Stages!$H$3&lt;TODAY(),"STALE: next step overdue",IF(AND($M172&lt;&gt;"",IFERROR(VLOOKUP($D172,Stages!$A$2:$D$15,4,FALSE),"")&lt;&gt;"",$M172&gt;IFERROR(VLOOKUP($D172,Stages!$A$2:$D$15,4,FALSE),"")),"STALE: over stage limit",IF(AND($N172&lt;&gt;"",TODAY()-$N172&gt;Stages!$H$2),"STALE: no activity in "&amp;Stages!$H$2&amp;" days",IF($K172&lt;&gt;"Y","Check: next step not buyer-agreed","OK"))))))))</f>
        <v/>
      </c>
      <c r="P172" s="16">
        <f>IF($D172="","",IFERROR(VLOOKUP($D172,Stages!$A$2:$E$15,5,FALSE),"Open"))</f>
        <v/>
      </c>
    </row>
    <row r="173">
      <c r="E173" s="11" t="n"/>
      <c r="F173" s="12">
        <f>IF($D173="","",IFERROR(VLOOKUP($D173,Stages!$A$2:$B$15,2,FALSE),""))</f>
        <v/>
      </c>
      <c r="G173" s="13">
        <f>IF(OR($E173="",$F173=""),"",$E173*$F173)</f>
        <v/>
      </c>
      <c r="H173" s="14" t="n"/>
      <c r="J173" s="14" t="n"/>
      <c r="L173" s="14" t="n"/>
      <c r="M173" s="15">
        <f>IF(OR($D173="",$L173=""),"",TODAY()-$L173)</f>
        <v/>
      </c>
      <c r="N173" s="14" t="n"/>
      <c r="O173" s="16">
        <f>IF($D173="","",IF(IFERROR(VLOOKUP($D173,Stages!$A$2:$E$15,5,FALSE),"Open")="Closed","",IF(AND($H173&lt;&gt;"",$H173&lt;TODAY()),"STALE: close date passed",IF($J173="","STALE: no next step",IF($J173+Stages!$H$3&lt;TODAY(),"STALE: next step overdue",IF(AND($M173&lt;&gt;"",IFERROR(VLOOKUP($D173,Stages!$A$2:$D$15,4,FALSE),"")&lt;&gt;"",$M173&gt;IFERROR(VLOOKUP($D173,Stages!$A$2:$D$15,4,FALSE),"")),"STALE: over stage limit",IF(AND($N173&lt;&gt;"",TODAY()-$N173&gt;Stages!$H$2),"STALE: no activity in "&amp;Stages!$H$2&amp;" days",IF($K173&lt;&gt;"Y","Check: next step not buyer-agreed","OK"))))))))</f>
        <v/>
      </c>
      <c r="P173" s="16">
        <f>IF($D173="","",IFERROR(VLOOKUP($D173,Stages!$A$2:$E$15,5,FALSE),"Open"))</f>
        <v/>
      </c>
    </row>
    <row r="174">
      <c r="E174" s="11" t="n"/>
      <c r="F174" s="12">
        <f>IF($D174="","",IFERROR(VLOOKUP($D174,Stages!$A$2:$B$15,2,FALSE),""))</f>
        <v/>
      </c>
      <c r="G174" s="13">
        <f>IF(OR($E174="",$F174=""),"",$E174*$F174)</f>
        <v/>
      </c>
      <c r="H174" s="14" t="n"/>
      <c r="J174" s="14" t="n"/>
      <c r="L174" s="14" t="n"/>
      <c r="M174" s="15">
        <f>IF(OR($D174="",$L174=""),"",TODAY()-$L174)</f>
        <v/>
      </c>
      <c r="N174" s="14" t="n"/>
      <c r="O174" s="16">
        <f>IF($D174="","",IF(IFERROR(VLOOKUP($D174,Stages!$A$2:$E$15,5,FALSE),"Open")="Closed","",IF(AND($H174&lt;&gt;"",$H174&lt;TODAY()),"STALE: close date passed",IF($J174="","STALE: no next step",IF($J174+Stages!$H$3&lt;TODAY(),"STALE: next step overdue",IF(AND($M174&lt;&gt;"",IFERROR(VLOOKUP($D174,Stages!$A$2:$D$15,4,FALSE),"")&lt;&gt;"",$M174&gt;IFERROR(VLOOKUP($D174,Stages!$A$2:$D$15,4,FALSE),"")),"STALE: over stage limit",IF(AND($N174&lt;&gt;"",TODAY()-$N174&gt;Stages!$H$2),"STALE: no activity in "&amp;Stages!$H$2&amp;" days",IF($K174&lt;&gt;"Y","Check: next step not buyer-agreed","OK"))))))))</f>
        <v/>
      </c>
      <c r="P174" s="16">
        <f>IF($D174="","",IFERROR(VLOOKUP($D174,Stages!$A$2:$E$15,5,FALSE),"Open"))</f>
        <v/>
      </c>
    </row>
    <row r="175">
      <c r="E175" s="11" t="n"/>
      <c r="F175" s="12">
        <f>IF($D175="","",IFERROR(VLOOKUP($D175,Stages!$A$2:$B$15,2,FALSE),""))</f>
        <v/>
      </c>
      <c r="G175" s="13">
        <f>IF(OR($E175="",$F175=""),"",$E175*$F175)</f>
        <v/>
      </c>
      <c r="H175" s="14" t="n"/>
      <c r="J175" s="14" t="n"/>
      <c r="L175" s="14" t="n"/>
      <c r="M175" s="15">
        <f>IF(OR($D175="",$L175=""),"",TODAY()-$L175)</f>
        <v/>
      </c>
      <c r="N175" s="14" t="n"/>
      <c r="O175" s="16">
        <f>IF($D175="","",IF(IFERROR(VLOOKUP($D175,Stages!$A$2:$E$15,5,FALSE),"Open")="Closed","",IF(AND($H175&lt;&gt;"",$H175&lt;TODAY()),"STALE: close date passed",IF($J175="","STALE: no next step",IF($J175+Stages!$H$3&lt;TODAY(),"STALE: next step overdue",IF(AND($M175&lt;&gt;"",IFERROR(VLOOKUP($D175,Stages!$A$2:$D$15,4,FALSE),"")&lt;&gt;"",$M175&gt;IFERROR(VLOOKUP($D175,Stages!$A$2:$D$15,4,FALSE),"")),"STALE: over stage limit",IF(AND($N175&lt;&gt;"",TODAY()-$N175&gt;Stages!$H$2),"STALE: no activity in "&amp;Stages!$H$2&amp;" days",IF($K175&lt;&gt;"Y","Check: next step not buyer-agreed","OK"))))))))</f>
        <v/>
      </c>
      <c r="P175" s="16">
        <f>IF($D175="","",IFERROR(VLOOKUP($D175,Stages!$A$2:$E$15,5,FALSE),"Open"))</f>
        <v/>
      </c>
    </row>
    <row r="176">
      <c r="E176" s="11" t="n"/>
      <c r="F176" s="12">
        <f>IF($D176="","",IFERROR(VLOOKUP($D176,Stages!$A$2:$B$15,2,FALSE),""))</f>
        <v/>
      </c>
      <c r="G176" s="13">
        <f>IF(OR($E176="",$F176=""),"",$E176*$F176)</f>
        <v/>
      </c>
      <c r="H176" s="14" t="n"/>
      <c r="J176" s="14" t="n"/>
      <c r="L176" s="14" t="n"/>
      <c r="M176" s="15">
        <f>IF(OR($D176="",$L176=""),"",TODAY()-$L176)</f>
        <v/>
      </c>
      <c r="N176" s="14" t="n"/>
      <c r="O176" s="16">
        <f>IF($D176="","",IF(IFERROR(VLOOKUP($D176,Stages!$A$2:$E$15,5,FALSE),"Open")="Closed","",IF(AND($H176&lt;&gt;"",$H176&lt;TODAY()),"STALE: close date passed",IF($J176="","STALE: no next step",IF($J176+Stages!$H$3&lt;TODAY(),"STALE: next step overdue",IF(AND($M176&lt;&gt;"",IFERROR(VLOOKUP($D176,Stages!$A$2:$D$15,4,FALSE),"")&lt;&gt;"",$M176&gt;IFERROR(VLOOKUP($D176,Stages!$A$2:$D$15,4,FALSE),"")),"STALE: over stage limit",IF(AND($N176&lt;&gt;"",TODAY()-$N176&gt;Stages!$H$2),"STALE: no activity in "&amp;Stages!$H$2&amp;" days",IF($K176&lt;&gt;"Y","Check: next step not buyer-agreed","OK"))))))))</f>
        <v/>
      </c>
      <c r="P176" s="16">
        <f>IF($D176="","",IFERROR(VLOOKUP($D176,Stages!$A$2:$E$15,5,FALSE),"Open"))</f>
        <v/>
      </c>
    </row>
    <row r="177">
      <c r="E177" s="11" t="n"/>
      <c r="F177" s="12">
        <f>IF($D177="","",IFERROR(VLOOKUP($D177,Stages!$A$2:$B$15,2,FALSE),""))</f>
        <v/>
      </c>
      <c r="G177" s="13">
        <f>IF(OR($E177="",$F177=""),"",$E177*$F177)</f>
        <v/>
      </c>
      <c r="H177" s="14" t="n"/>
      <c r="J177" s="14" t="n"/>
      <c r="L177" s="14" t="n"/>
      <c r="M177" s="15">
        <f>IF(OR($D177="",$L177=""),"",TODAY()-$L177)</f>
        <v/>
      </c>
      <c r="N177" s="14" t="n"/>
      <c r="O177" s="16">
        <f>IF($D177="","",IF(IFERROR(VLOOKUP($D177,Stages!$A$2:$E$15,5,FALSE),"Open")="Closed","",IF(AND($H177&lt;&gt;"",$H177&lt;TODAY()),"STALE: close date passed",IF($J177="","STALE: no next step",IF($J177+Stages!$H$3&lt;TODAY(),"STALE: next step overdue",IF(AND($M177&lt;&gt;"",IFERROR(VLOOKUP($D177,Stages!$A$2:$D$15,4,FALSE),"")&lt;&gt;"",$M177&gt;IFERROR(VLOOKUP($D177,Stages!$A$2:$D$15,4,FALSE),"")),"STALE: over stage limit",IF(AND($N177&lt;&gt;"",TODAY()-$N177&gt;Stages!$H$2),"STALE: no activity in "&amp;Stages!$H$2&amp;" days",IF($K177&lt;&gt;"Y","Check: next step not buyer-agreed","OK"))))))))</f>
        <v/>
      </c>
      <c r="P177" s="16">
        <f>IF($D177="","",IFERROR(VLOOKUP($D177,Stages!$A$2:$E$15,5,FALSE),"Open"))</f>
        <v/>
      </c>
    </row>
    <row r="178">
      <c r="E178" s="11" t="n"/>
      <c r="F178" s="12">
        <f>IF($D178="","",IFERROR(VLOOKUP($D178,Stages!$A$2:$B$15,2,FALSE),""))</f>
        <v/>
      </c>
      <c r="G178" s="13">
        <f>IF(OR($E178="",$F178=""),"",$E178*$F178)</f>
        <v/>
      </c>
      <c r="H178" s="14" t="n"/>
      <c r="J178" s="14" t="n"/>
      <c r="L178" s="14" t="n"/>
      <c r="M178" s="15">
        <f>IF(OR($D178="",$L178=""),"",TODAY()-$L178)</f>
        <v/>
      </c>
      <c r="N178" s="14" t="n"/>
      <c r="O178" s="16">
        <f>IF($D178="","",IF(IFERROR(VLOOKUP($D178,Stages!$A$2:$E$15,5,FALSE),"Open")="Closed","",IF(AND($H178&lt;&gt;"",$H178&lt;TODAY()),"STALE: close date passed",IF($J178="","STALE: no next step",IF($J178+Stages!$H$3&lt;TODAY(),"STALE: next step overdue",IF(AND($M178&lt;&gt;"",IFERROR(VLOOKUP($D178,Stages!$A$2:$D$15,4,FALSE),"")&lt;&gt;"",$M178&gt;IFERROR(VLOOKUP($D178,Stages!$A$2:$D$15,4,FALSE),"")),"STALE: over stage limit",IF(AND($N178&lt;&gt;"",TODAY()-$N178&gt;Stages!$H$2),"STALE: no activity in "&amp;Stages!$H$2&amp;" days",IF($K178&lt;&gt;"Y","Check: next step not buyer-agreed","OK"))))))))</f>
        <v/>
      </c>
      <c r="P178" s="16">
        <f>IF($D178="","",IFERROR(VLOOKUP($D178,Stages!$A$2:$E$15,5,FALSE),"Open"))</f>
        <v/>
      </c>
    </row>
    <row r="179">
      <c r="E179" s="11" t="n"/>
      <c r="F179" s="12">
        <f>IF($D179="","",IFERROR(VLOOKUP($D179,Stages!$A$2:$B$15,2,FALSE),""))</f>
        <v/>
      </c>
      <c r="G179" s="13">
        <f>IF(OR($E179="",$F179=""),"",$E179*$F179)</f>
        <v/>
      </c>
      <c r="H179" s="14" t="n"/>
      <c r="J179" s="14" t="n"/>
      <c r="L179" s="14" t="n"/>
      <c r="M179" s="15">
        <f>IF(OR($D179="",$L179=""),"",TODAY()-$L179)</f>
        <v/>
      </c>
      <c r="N179" s="14" t="n"/>
      <c r="O179" s="16">
        <f>IF($D179="","",IF(IFERROR(VLOOKUP($D179,Stages!$A$2:$E$15,5,FALSE),"Open")="Closed","",IF(AND($H179&lt;&gt;"",$H179&lt;TODAY()),"STALE: close date passed",IF($J179="","STALE: no next step",IF($J179+Stages!$H$3&lt;TODAY(),"STALE: next step overdue",IF(AND($M179&lt;&gt;"",IFERROR(VLOOKUP($D179,Stages!$A$2:$D$15,4,FALSE),"")&lt;&gt;"",$M179&gt;IFERROR(VLOOKUP($D179,Stages!$A$2:$D$15,4,FALSE),"")),"STALE: over stage limit",IF(AND($N179&lt;&gt;"",TODAY()-$N179&gt;Stages!$H$2),"STALE: no activity in "&amp;Stages!$H$2&amp;" days",IF($K179&lt;&gt;"Y","Check: next step not buyer-agreed","OK"))))))))</f>
        <v/>
      </c>
      <c r="P179" s="16">
        <f>IF($D179="","",IFERROR(VLOOKUP($D179,Stages!$A$2:$E$15,5,FALSE),"Open"))</f>
        <v/>
      </c>
    </row>
    <row r="180">
      <c r="E180" s="11" t="n"/>
      <c r="F180" s="12">
        <f>IF($D180="","",IFERROR(VLOOKUP($D180,Stages!$A$2:$B$15,2,FALSE),""))</f>
        <v/>
      </c>
      <c r="G180" s="13">
        <f>IF(OR($E180="",$F180=""),"",$E180*$F180)</f>
        <v/>
      </c>
      <c r="H180" s="14" t="n"/>
      <c r="J180" s="14" t="n"/>
      <c r="L180" s="14" t="n"/>
      <c r="M180" s="15">
        <f>IF(OR($D180="",$L180=""),"",TODAY()-$L180)</f>
        <v/>
      </c>
      <c r="N180" s="14" t="n"/>
      <c r="O180" s="16">
        <f>IF($D180="","",IF(IFERROR(VLOOKUP($D180,Stages!$A$2:$E$15,5,FALSE),"Open")="Closed","",IF(AND($H180&lt;&gt;"",$H180&lt;TODAY()),"STALE: close date passed",IF($J180="","STALE: no next step",IF($J180+Stages!$H$3&lt;TODAY(),"STALE: next step overdue",IF(AND($M180&lt;&gt;"",IFERROR(VLOOKUP($D180,Stages!$A$2:$D$15,4,FALSE),"")&lt;&gt;"",$M180&gt;IFERROR(VLOOKUP($D180,Stages!$A$2:$D$15,4,FALSE),"")),"STALE: over stage limit",IF(AND($N180&lt;&gt;"",TODAY()-$N180&gt;Stages!$H$2),"STALE: no activity in "&amp;Stages!$H$2&amp;" days",IF($K180&lt;&gt;"Y","Check: next step not buyer-agreed","OK"))))))))</f>
        <v/>
      </c>
      <c r="P180" s="16">
        <f>IF($D180="","",IFERROR(VLOOKUP($D180,Stages!$A$2:$E$15,5,FALSE),"Open"))</f>
        <v/>
      </c>
    </row>
    <row r="181">
      <c r="E181" s="11" t="n"/>
      <c r="F181" s="12">
        <f>IF($D181="","",IFERROR(VLOOKUP($D181,Stages!$A$2:$B$15,2,FALSE),""))</f>
        <v/>
      </c>
      <c r="G181" s="13">
        <f>IF(OR($E181="",$F181=""),"",$E181*$F181)</f>
        <v/>
      </c>
      <c r="H181" s="14" t="n"/>
      <c r="J181" s="14" t="n"/>
      <c r="L181" s="14" t="n"/>
      <c r="M181" s="15">
        <f>IF(OR($D181="",$L181=""),"",TODAY()-$L181)</f>
        <v/>
      </c>
      <c r="N181" s="14" t="n"/>
      <c r="O181" s="16">
        <f>IF($D181="","",IF(IFERROR(VLOOKUP($D181,Stages!$A$2:$E$15,5,FALSE),"Open")="Closed","",IF(AND($H181&lt;&gt;"",$H181&lt;TODAY()),"STALE: close date passed",IF($J181="","STALE: no next step",IF($J181+Stages!$H$3&lt;TODAY(),"STALE: next step overdue",IF(AND($M181&lt;&gt;"",IFERROR(VLOOKUP($D181,Stages!$A$2:$D$15,4,FALSE),"")&lt;&gt;"",$M181&gt;IFERROR(VLOOKUP($D181,Stages!$A$2:$D$15,4,FALSE),"")),"STALE: over stage limit",IF(AND($N181&lt;&gt;"",TODAY()-$N181&gt;Stages!$H$2),"STALE: no activity in "&amp;Stages!$H$2&amp;" days",IF($K181&lt;&gt;"Y","Check: next step not buyer-agreed","OK"))))))))</f>
        <v/>
      </c>
      <c r="P181" s="16">
        <f>IF($D181="","",IFERROR(VLOOKUP($D181,Stages!$A$2:$E$15,5,FALSE),"Open"))</f>
        <v/>
      </c>
    </row>
    <row r="182">
      <c r="E182" s="11" t="n"/>
      <c r="F182" s="12">
        <f>IF($D182="","",IFERROR(VLOOKUP($D182,Stages!$A$2:$B$15,2,FALSE),""))</f>
        <v/>
      </c>
      <c r="G182" s="13">
        <f>IF(OR($E182="",$F182=""),"",$E182*$F182)</f>
        <v/>
      </c>
      <c r="H182" s="14" t="n"/>
      <c r="J182" s="14" t="n"/>
      <c r="L182" s="14" t="n"/>
      <c r="M182" s="15">
        <f>IF(OR($D182="",$L182=""),"",TODAY()-$L182)</f>
        <v/>
      </c>
      <c r="N182" s="14" t="n"/>
      <c r="O182" s="16">
        <f>IF($D182="","",IF(IFERROR(VLOOKUP($D182,Stages!$A$2:$E$15,5,FALSE),"Open")="Closed","",IF(AND($H182&lt;&gt;"",$H182&lt;TODAY()),"STALE: close date passed",IF($J182="","STALE: no next step",IF($J182+Stages!$H$3&lt;TODAY(),"STALE: next step overdue",IF(AND($M182&lt;&gt;"",IFERROR(VLOOKUP($D182,Stages!$A$2:$D$15,4,FALSE),"")&lt;&gt;"",$M182&gt;IFERROR(VLOOKUP($D182,Stages!$A$2:$D$15,4,FALSE),"")),"STALE: over stage limit",IF(AND($N182&lt;&gt;"",TODAY()-$N182&gt;Stages!$H$2),"STALE: no activity in "&amp;Stages!$H$2&amp;" days",IF($K182&lt;&gt;"Y","Check: next step not buyer-agreed","OK"))))))))</f>
        <v/>
      </c>
      <c r="P182" s="16">
        <f>IF($D182="","",IFERROR(VLOOKUP($D182,Stages!$A$2:$E$15,5,FALSE),"Open"))</f>
        <v/>
      </c>
    </row>
    <row r="183">
      <c r="E183" s="11" t="n"/>
      <c r="F183" s="12">
        <f>IF($D183="","",IFERROR(VLOOKUP($D183,Stages!$A$2:$B$15,2,FALSE),""))</f>
        <v/>
      </c>
      <c r="G183" s="13">
        <f>IF(OR($E183="",$F183=""),"",$E183*$F183)</f>
        <v/>
      </c>
      <c r="H183" s="14" t="n"/>
      <c r="J183" s="14" t="n"/>
      <c r="L183" s="14" t="n"/>
      <c r="M183" s="15">
        <f>IF(OR($D183="",$L183=""),"",TODAY()-$L183)</f>
        <v/>
      </c>
      <c r="N183" s="14" t="n"/>
      <c r="O183" s="16">
        <f>IF($D183="","",IF(IFERROR(VLOOKUP($D183,Stages!$A$2:$E$15,5,FALSE),"Open")="Closed","",IF(AND($H183&lt;&gt;"",$H183&lt;TODAY()),"STALE: close date passed",IF($J183="","STALE: no next step",IF($J183+Stages!$H$3&lt;TODAY(),"STALE: next step overdue",IF(AND($M183&lt;&gt;"",IFERROR(VLOOKUP($D183,Stages!$A$2:$D$15,4,FALSE),"")&lt;&gt;"",$M183&gt;IFERROR(VLOOKUP($D183,Stages!$A$2:$D$15,4,FALSE),"")),"STALE: over stage limit",IF(AND($N183&lt;&gt;"",TODAY()-$N183&gt;Stages!$H$2),"STALE: no activity in "&amp;Stages!$H$2&amp;" days",IF($K183&lt;&gt;"Y","Check: next step not buyer-agreed","OK"))))))))</f>
        <v/>
      </c>
      <c r="P183" s="16">
        <f>IF($D183="","",IFERROR(VLOOKUP($D183,Stages!$A$2:$E$15,5,FALSE),"Open"))</f>
        <v/>
      </c>
    </row>
    <row r="184">
      <c r="E184" s="11" t="n"/>
      <c r="F184" s="12">
        <f>IF($D184="","",IFERROR(VLOOKUP($D184,Stages!$A$2:$B$15,2,FALSE),""))</f>
        <v/>
      </c>
      <c r="G184" s="13">
        <f>IF(OR($E184="",$F184=""),"",$E184*$F184)</f>
        <v/>
      </c>
      <c r="H184" s="14" t="n"/>
      <c r="J184" s="14" t="n"/>
      <c r="L184" s="14" t="n"/>
      <c r="M184" s="15">
        <f>IF(OR($D184="",$L184=""),"",TODAY()-$L184)</f>
        <v/>
      </c>
      <c r="N184" s="14" t="n"/>
      <c r="O184" s="16">
        <f>IF($D184="","",IF(IFERROR(VLOOKUP($D184,Stages!$A$2:$E$15,5,FALSE),"Open")="Closed","",IF(AND($H184&lt;&gt;"",$H184&lt;TODAY()),"STALE: close date passed",IF($J184="","STALE: no next step",IF($J184+Stages!$H$3&lt;TODAY(),"STALE: next step overdue",IF(AND($M184&lt;&gt;"",IFERROR(VLOOKUP($D184,Stages!$A$2:$D$15,4,FALSE),"")&lt;&gt;"",$M184&gt;IFERROR(VLOOKUP($D184,Stages!$A$2:$D$15,4,FALSE),"")),"STALE: over stage limit",IF(AND($N184&lt;&gt;"",TODAY()-$N184&gt;Stages!$H$2),"STALE: no activity in "&amp;Stages!$H$2&amp;" days",IF($K184&lt;&gt;"Y","Check: next step not buyer-agreed","OK"))))))))</f>
        <v/>
      </c>
      <c r="P184" s="16">
        <f>IF($D184="","",IFERROR(VLOOKUP($D184,Stages!$A$2:$E$15,5,FALSE),"Open"))</f>
        <v/>
      </c>
    </row>
    <row r="185">
      <c r="E185" s="11" t="n"/>
      <c r="F185" s="12">
        <f>IF($D185="","",IFERROR(VLOOKUP($D185,Stages!$A$2:$B$15,2,FALSE),""))</f>
        <v/>
      </c>
      <c r="G185" s="13">
        <f>IF(OR($E185="",$F185=""),"",$E185*$F185)</f>
        <v/>
      </c>
      <c r="H185" s="14" t="n"/>
      <c r="J185" s="14" t="n"/>
      <c r="L185" s="14" t="n"/>
      <c r="M185" s="15">
        <f>IF(OR($D185="",$L185=""),"",TODAY()-$L185)</f>
        <v/>
      </c>
      <c r="N185" s="14" t="n"/>
      <c r="O185" s="16">
        <f>IF($D185="","",IF(IFERROR(VLOOKUP($D185,Stages!$A$2:$E$15,5,FALSE),"Open")="Closed","",IF(AND($H185&lt;&gt;"",$H185&lt;TODAY()),"STALE: close date passed",IF($J185="","STALE: no next step",IF($J185+Stages!$H$3&lt;TODAY(),"STALE: next step overdue",IF(AND($M185&lt;&gt;"",IFERROR(VLOOKUP($D185,Stages!$A$2:$D$15,4,FALSE),"")&lt;&gt;"",$M185&gt;IFERROR(VLOOKUP($D185,Stages!$A$2:$D$15,4,FALSE),"")),"STALE: over stage limit",IF(AND($N185&lt;&gt;"",TODAY()-$N185&gt;Stages!$H$2),"STALE: no activity in "&amp;Stages!$H$2&amp;" days",IF($K185&lt;&gt;"Y","Check: next step not buyer-agreed","OK"))))))))</f>
        <v/>
      </c>
      <c r="P185" s="16">
        <f>IF($D185="","",IFERROR(VLOOKUP($D185,Stages!$A$2:$E$15,5,FALSE),"Open"))</f>
        <v/>
      </c>
    </row>
    <row r="186">
      <c r="E186" s="11" t="n"/>
      <c r="F186" s="12">
        <f>IF($D186="","",IFERROR(VLOOKUP($D186,Stages!$A$2:$B$15,2,FALSE),""))</f>
        <v/>
      </c>
      <c r="G186" s="13">
        <f>IF(OR($E186="",$F186=""),"",$E186*$F186)</f>
        <v/>
      </c>
      <c r="H186" s="14" t="n"/>
      <c r="J186" s="14" t="n"/>
      <c r="L186" s="14" t="n"/>
      <c r="M186" s="15">
        <f>IF(OR($D186="",$L186=""),"",TODAY()-$L186)</f>
        <v/>
      </c>
      <c r="N186" s="14" t="n"/>
      <c r="O186" s="16">
        <f>IF($D186="","",IF(IFERROR(VLOOKUP($D186,Stages!$A$2:$E$15,5,FALSE),"Open")="Closed","",IF(AND($H186&lt;&gt;"",$H186&lt;TODAY()),"STALE: close date passed",IF($J186="","STALE: no next step",IF($J186+Stages!$H$3&lt;TODAY(),"STALE: next step overdue",IF(AND($M186&lt;&gt;"",IFERROR(VLOOKUP($D186,Stages!$A$2:$D$15,4,FALSE),"")&lt;&gt;"",$M186&gt;IFERROR(VLOOKUP($D186,Stages!$A$2:$D$15,4,FALSE),"")),"STALE: over stage limit",IF(AND($N186&lt;&gt;"",TODAY()-$N186&gt;Stages!$H$2),"STALE: no activity in "&amp;Stages!$H$2&amp;" days",IF($K186&lt;&gt;"Y","Check: next step not buyer-agreed","OK"))))))))</f>
        <v/>
      </c>
      <c r="P186" s="16">
        <f>IF($D186="","",IFERROR(VLOOKUP($D186,Stages!$A$2:$E$15,5,FALSE),"Open"))</f>
        <v/>
      </c>
    </row>
    <row r="187">
      <c r="E187" s="11" t="n"/>
      <c r="F187" s="12">
        <f>IF($D187="","",IFERROR(VLOOKUP($D187,Stages!$A$2:$B$15,2,FALSE),""))</f>
        <v/>
      </c>
      <c r="G187" s="13">
        <f>IF(OR($E187="",$F187=""),"",$E187*$F187)</f>
        <v/>
      </c>
      <c r="H187" s="14" t="n"/>
      <c r="J187" s="14" t="n"/>
      <c r="L187" s="14" t="n"/>
      <c r="M187" s="15">
        <f>IF(OR($D187="",$L187=""),"",TODAY()-$L187)</f>
        <v/>
      </c>
      <c r="N187" s="14" t="n"/>
      <c r="O187" s="16">
        <f>IF($D187="","",IF(IFERROR(VLOOKUP($D187,Stages!$A$2:$E$15,5,FALSE),"Open")="Closed","",IF(AND($H187&lt;&gt;"",$H187&lt;TODAY()),"STALE: close date passed",IF($J187="","STALE: no next step",IF($J187+Stages!$H$3&lt;TODAY(),"STALE: next step overdue",IF(AND($M187&lt;&gt;"",IFERROR(VLOOKUP($D187,Stages!$A$2:$D$15,4,FALSE),"")&lt;&gt;"",$M187&gt;IFERROR(VLOOKUP($D187,Stages!$A$2:$D$15,4,FALSE),"")),"STALE: over stage limit",IF(AND($N187&lt;&gt;"",TODAY()-$N187&gt;Stages!$H$2),"STALE: no activity in "&amp;Stages!$H$2&amp;" days",IF($K187&lt;&gt;"Y","Check: next step not buyer-agreed","OK"))))))))</f>
        <v/>
      </c>
      <c r="P187" s="16">
        <f>IF($D187="","",IFERROR(VLOOKUP($D187,Stages!$A$2:$E$15,5,FALSE),"Open"))</f>
        <v/>
      </c>
    </row>
    <row r="188">
      <c r="E188" s="11" t="n"/>
      <c r="F188" s="12">
        <f>IF($D188="","",IFERROR(VLOOKUP($D188,Stages!$A$2:$B$15,2,FALSE),""))</f>
        <v/>
      </c>
      <c r="G188" s="13">
        <f>IF(OR($E188="",$F188=""),"",$E188*$F188)</f>
        <v/>
      </c>
      <c r="H188" s="14" t="n"/>
      <c r="J188" s="14" t="n"/>
      <c r="L188" s="14" t="n"/>
      <c r="M188" s="15">
        <f>IF(OR($D188="",$L188=""),"",TODAY()-$L188)</f>
        <v/>
      </c>
      <c r="N188" s="14" t="n"/>
      <c r="O188" s="16">
        <f>IF($D188="","",IF(IFERROR(VLOOKUP($D188,Stages!$A$2:$E$15,5,FALSE),"Open")="Closed","",IF(AND($H188&lt;&gt;"",$H188&lt;TODAY()),"STALE: close date passed",IF($J188="","STALE: no next step",IF($J188+Stages!$H$3&lt;TODAY(),"STALE: next step overdue",IF(AND($M188&lt;&gt;"",IFERROR(VLOOKUP($D188,Stages!$A$2:$D$15,4,FALSE),"")&lt;&gt;"",$M188&gt;IFERROR(VLOOKUP($D188,Stages!$A$2:$D$15,4,FALSE),"")),"STALE: over stage limit",IF(AND($N188&lt;&gt;"",TODAY()-$N188&gt;Stages!$H$2),"STALE: no activity in "&amp;Stages!$H$2&amp;" days",IF($K188&lt;&gt;"Y","Check: next step not buyer-agreed","OK"))))))))</f>
        <v/>
      </c>
      <c r="P188" s="16">
        <f>IF($D188="","",IFERROR(VLOOKUP($D188,Stages!$A$2:$E$15,5,FALSE),"Open"))</f>
        <v/>
      </c>
    </row>
    <row r="189">
      <c r="E189" s="11" t="n"/>
      <c r="F189" s="12">
        <f>IF($D189="","",IFERROR(VLOOKUP($D189,Stages!$A$2:$B$15,2,FALSE),""))</f>
        <v/>
      </c>
      <c r="G189" s="13">
        <f>IF(OR($E189="",$F189=""),"",$E189*$F189)</f>
        <v/>
      </c>
      <c r="H189" s="14" t="n"/>
      <c r="J189" s="14" t="n"/>
      <c r="L189" s="14" t="n"/>
      <c r="M189" s="15">
        <f>IF(OR($D189="",$L189=""),"",TODAY()-$L189)</f>
        <v/>
      </c>
      <c r="N189" s="14" t="n"/>
      <c r="O189" s="16">
        <f>IF($D189="","",IF(IFERROR(VLOOKUP($D189,Stages!$A$2:$E$15,5,FALSE),"Open")="Closed","",IF(AND($H189&lt;&gt;"",$H189&lt;TODAY()),"STALE: close date passed",IF($J189="","STALE: no next step",IF($J189+Stages!$H$3&lt;TODAY(),"STALE: next step overdue",IF(AND($M189&lt;&gt;"",IFERROR(VLOOKUP($D189,Stages!$A$2:$D$15,4,FALSE),"")&lt;&gt;"",$M189&gt;IFERROR(VLOOKUP($D189,Stages!$A$2:$D$15,4,FALSE),"")),"STALE: over stage limit",IF(AND($N189&lt;&gt;"",TODAY()-$N189&gt;Stages!$H$2),"STALE: no activity in "&amp;Stages!$H$2&amp;" days",IF($K189&lt;&gt;"Y","Check: next step not buyer-agreed","OK"))))))))</f>
        <v/>
      </c>
      <c r="P189" s="16">
        <f>IF($D189="","",IFERROR(VLOOKUP($D189,Stages!$A$2:$E$15,5,FALSE),"Open"))</f>
        <v/>
      </c>
    </row>
    <row r="190">
      <c r="E190" s="11" t="n"/>
      <c r="F190" s="12">
        <f>IF($D190="","",IFERROR(VLOOKUP($D190,Stages!$A$2:$B$15,2,FALSE),""))</f>
        <v/>
      </c>
      <c r="G190" s="13">
        <f>IF(OR($E190="",$F190=""),"",$E190*$F190)</f>
        <v/>
      </c>
      <c r="H190" s="14" t="n"/>
      <c r="J190" s="14" t="n"/>
      <c r="L190" s="14" t="n"/>
      <c r="M190" s="15">
        <f>IF(OR($D190="",$L190=""),"",TODAY()-$L190)</f>
        <v/>
      </c>
      <c r="N190" s="14" t="n"/>
      <c r="O190" s="16">
        <f>IF($D190="","",IF(IFERROR(VLOOKUP($D190,Stages!$A$2:$E$15,5,FALSE),"Open")="Closed","",IF(AND($H190&lt;&gt;"",$H190&lt;TODAY()),"STALE: close date passed",IF($J190="","STALE: no next step",IF($J190+Stages!$H$3&lt;TODAY(),"STALE: next step overdue",IF(AND($M190&lt;&gt;"",IFERROR(VLOOKUP($D190,Stages!$A$2:$D$15,4,FALSE),"")&lt;&gt;"",$M190&gt;IFERROR(VLOOKUP($D190,Stages!$A$2:$D$15,4,FALSE),"")),"STALE: over stage limit",IF(AND($N190&lt;&gt;"",TODAY()-$N190&gt;Stages!$H$2),"STALE: no activity in "&amp;Stages!$H$2&amp;" days",IF($K190&lt;&gt;"Y","Check: next step not buyer-agreed","OK"))))))))</f>
        <v/>
      </c>
      <c r="P190" s="16">
        <f>IF($D190="","",IFERROR(VLOOKUP($D190,Stages!$A$2:$E$15,5,FALSE),"Open"))</f>
        <v/>
      </c>
    </row>
    <row r="191">
      <c r="E191" s="11" t="n"/>
      <c r="F191" s="12">
        <f>IF($D191="","",IFERROR(VLOOKUP($D191,Stages!$A$2:$B$15,2,FALSE),""))</f>
        <v/>
      </c>
      <c r="G191" s="13">
        <f>IF(OR($E191="",$F191=""),"",$E191*$F191)</f>
        <v/>
      </c>
      <c r="H191" s="14" t="n"/>
      <c r="J191" s="14" t="n"/>
      <c r="L191" s="14" t="n"/>
      <c r="M191" s="15">
        <f>IF(OR($D191="",$L191=""),"",TODAY()-$L191)</f>
        <v/>
      </c>
      <c r="N191" s="14" t="n"/>
      <c r="O191" s="16">
        <f>IF($D191="","",IF(IFERROR(VLOOKUP($D191,Stages!$A$2:$E$15,5,FALSE),"Open")="Closed","",IF(AND($H191&lt;&gt;"",$H191&lt;TODAY()),"STALE: close date passed",IF($J191="","STALE: no next step",IF($J191+Stages!$H$3&lt;TODAY(),"STALE: next step overdue",IF(AND($M191&lt;&gt;"",IFERROR(VLOOKUP($D191,Stages!$A$2:$D$15,4,FALSE),"")&lt;&gt;"",$M191&gt;IFERROR(VLOOKUP($D191,Stages!$A$2:$D$15,4,FALSE),"")),"STALE: over stage limit",IF(AND($N191&lt;&gt;"",TODAY()-$N191&gt;Stages!$H$2),"STALE: no activity in "&amp;Stages!$H$2&amp;" days",IF($K191&lt;&gt;"Y","Check: next step not buyer-agreed","OK"))))))))</f>
        <v/>
      </c>
      <c r="P191" s="16">
        <f>IF($D191="","",IFERROR(VLOOKUP($D191,Stages!$A$2:$E$15,5,FALSE),"Open"))</f>
        <v/>
      </c>
    </row>
    <row r="192">
      <c r="E192" s="11" t="n"/>
      <c r="F192" s="12">
        <f>IF($D192="","",IFERROR(VLOOKUP($D192,Stages!$A$2:$B$15,2,FALSE),""))</f>
        <v/>
      </c>
      <c r="G192" s="13">
        <f>IF(OR($E192="",$F192=""),"",$E192*$F192)</f>
        <v/>
      </c>
      <c r="H192" s="14" t="n"/>
      <c r="J192" s="14" t="n"/>
      <c r="L192" s="14" t="n"/>
      <c r="M192" s="15">
        <f>IF(OR($D192="",$L192=""),"",TODAY()-$L192)</f>
        <v/>
      </c>
      <c r="N192" s="14" t="n"/>
      <c r="O192" s="16">
        <f>IF($D192="","",IF(IFERROR(VLOOKUP($D192,Stages!$A$2:$E$15,5,FALSE),"Open")="Closed","",IF(AND($H192&lt;&gt;"",$H192&lt;TODAY()),"STALE: close date passed",IF($J192="","STALE: no next step",IF($J192+Stages!$H$3&lt;TODAY(),"STALE: next step overdue",IF(AND($M192&lt;&gt;"",IFERROR(VLOOKUP($D192,Stages!$A$2:$D$15,4,FALSE),"")&lt;&gt;"",$M192&gt;IFERROR(VLOOKUP($D192,Stages!$A$2:$D$15,4,FALSE),"")),"STALE: over stage limit",IF(AND($N192&lt;&gt;"",TODAY()-$N192&gt;Stages!$H$2),"STALE: no activity in "&amp;Stages!$H$2&amp;" days",IF($K192&lt;&gt;"Y","Check: next step not buyer-agreed","OK"))))))))</f>
        <v/>
      </c>
      <c r="P192" s="16">
        <f>IF($D192="","",IFERROR(VLOOKUP($D192,Stages!$A$2:$E$15,5,FALSE),"Open"))</f>
        <v/>
      </c>
    </row>
    <row r="193">
      <c r="E193" s="11" t="n"/>
      <c r="F193" s="12">
        <f>IF($D193="","",IFERROR(VLOOKUP($D193,Stages!$A$2:$B$15,2,FALSE),""))</f>
        <v/>
      </c>
      <c r="G193" s="13">
        <f>IF(OR($E193="",$F193=""),"",$E193*$F193)</f>
        <v/>
      </c>
      <c r="H193" s="14" t="n"/>
      <c r="J193" s="14" t="n"/>
      <c r="L193" s="14" t="n"/>
      <c r="M193" s="15">
        <f>IF(OR($D193="",$L193=""),"",TODAY()-$L193)</f>
        <v/>
      </c>
      <c r="N193" s="14" t="n"/>
      <c r="O193" s="16">
        <f>IF($D193="","",IF(IFERROR(VLOOKUP($D193,Stages!$A$2:$E$15,5,FALSE),"Open")="Closed","",IF(AND($H193&lt;&gt;"",$H193&lt;TODAY()),"STALE: close date passed",IF($J193="","STALE: no next step",IF($J193+Stages!$H$3&lt;TODAY(),"STALE: next step overdue",IF(AND($M193&lt;&gt;"",IFERROR(VLOOKUP($D193,Stages!$A$2:$D$15,4,FALSE),"")&lt;&gt;"",$M193&gt;IFERROR(VLOOKUP($D193,Stages!$A$2:$D$15,4,FALSE),"")),"STALE: over stage limit",IF(AND($N193&lt;&gt;"",TODAY()-$N193&gt;Stages!$H$2),"STALE: no activity in "&amp;Stages!$H$2&amp;" days",IF($K193&lt;&gt;"Y","Check: next step not buyer-agreed","OK"))))))))</f>
        <v/>
      </c>
      <c r="P193" s="16">
        <f>IF($D193="","",IFERROR(VLOOKUP($D193,Stages!$A$2:$E$15,5,FALSE),"Open"))</f>
        <v/>
      </c>
    </row>
    <row r="194">
      <c r="E194" s="11" t="n"/>
      <c r="F194" s="12">
        <f>IF($D194="","",IFERROR(VLOOKUP($D194,Stages!$A$2:$B$15,2,FALSE),""))</f>
        <v/>
      </c>
      <c r="G194" s="13">
        <f>IF(OR($E194="",$F194=""),"",$E194*$F194)</f>
        <v/>
      </c>
      <c r="H194" s="14" t="n"/>
      <c r="J194" s="14" t="n"/>
      <c r="L194" s="14" t="n"/>
      <c r="M194" s="15">
        <f>IF(OR($D194="",$L194=""),"",TODAY()-$L194)</f>
        <v/>
      </c>
      <c r="N194" s="14" t="n"/>
      <c r="O194" s="16">
        <f>IF($D194="","",IF(IFERROR(VLOOKUP($D194,Stages!$A$2:$E$15,5,FALSE),"Open")="Closed","",IF(AND($H194&lt;&gt;"",$H194&lt;TODAY()),"STALE: close date passed",IF($J194="","STALE: no next step",IF($J194+Stages!$H$3&lt;TODAY(),"STALE: next step overdue",IF(AND($M194&lt;&gt;"",IFERROR(VLOOKUP($D194,Stages!$A$2:$D$15,4,FALSE),"")&lt;&gt;"",$M194&gt;IFERROR(VLOOKUP($D194,Stages!$A$2:$D$15,4,FALSE),"")),"STALE: over stage limit",IF(AND($N194&lt;&gt;"",TODAY()-$N194&gt;Stages!$H$2),"STALE: no activity in "&amp;Stages!$H$2&amp;" days",IF($K194&lt;&gt;"Y","Check: next step not buyer-agreed","OK"))))))))</f>
        <v/>
      </c>
      <c r="P194" s="16">
        <f>IF($D194="","",IFERROR(VLOOKUP($D194,Stages!$A$2:$E$15,5,FALSE),"Open"))</f>
        <v/>
      </c>
    </row>
    <row r="195">
      <c r="E195" s="11" t="n"/>
      <c r="F195" s="12">
        <f>IF($D195="","",IFERROR(VLOOKUP($D195,Stages!$A$2:$B$15,2,FALSE),""))</f>
        <v/>
      </c>
      <c r="G195" s="13">
        <f>IF(OR($E195="",$F195=""),"",$E195*$F195)</f>
        <v/>
      </c>
      <c r="H195" s="14" t="n"/>
      <c r="J195" s="14" t="n"/>
      <c r="L195" s="14" t="n"/>
      <c r="M195" s="15">
        <f>IF(OR($D195="",$L195=""),"",TODAY()-$L195)</f>
        <v/>
      </c>
      <c r="N195" s="14" t="n"/>
      <c r="O195" s="16">
        <f>IF($D195="","",IF(IFERROR(VLOOKUP($D195,Stages!$A$2:$E$15,5,FALSE),"Open")="Closed","",IF(AND($H195&lt;&gt;"",$H195&lt;TODAY()),"STALE: close date passed",IF($J195="","STALE: no next step",IF($J195+Stages!$H$3&lt;TODAY(),"STALE: next step overdue",IF(AND($M195&lt;&gt;"",IFERROR(VLOOKUP($D195,Stages!$A$2:$D$15,4,FALSE),"")&lt;&gt;"",$M195&gt;IFERROR(VLOOKUP($D195,Stages!$A$2:$D$15,4,FALSE),"")),"STALE: over stage limit",IF(AND($N195&lt;&gt;"",TODAY()-$N195&gt;Stages!$H$2),"STALE: no activity in "&amp;Stages!$H$2&amp;" days",IF($K195&lt;&gt;"Y","Check: next step not buyer-agreed","OK"))))))))</f>
        <v/>
      </c>
      <c r="P195" s="16">
        <f>IF($D195="","",IFERROR(VLOOKUP($D195,Stages!$A$2:$E$15,5,FALSE),"Open"))</f>
        <v/>
      </c>
    </row>
    <row r="196">
      <c r="E196" s="11" t="n"/>
      <c r="F196" s="12">
        <f>IF($D196="","",IFERROR(VLOOKUP($D196,Stages!$A$2:$B$15,2,FALSE),""))</f>
        <v/>
      </c>
      <c r="G196" s="13">
        <f>IF(OR($E196="",$F196=""),"",$E196*$F196)</f>
        <v/>
      </c>
      <c r="H196" s="14" t="n"/>
      <c r="J196" s="14" t="n"/>
      <c r="L196" s="14" t="n"/>
      <c r="M196" s="15">
        <f>IF(OR($D196="",$L196=""),"",TODAY()-$L196)</f>
        <v/>
      </c>
      <c r="N196" s="14" t="n"/>
      <c r="O196" s="16">
        <f>IF($D196="","",IF(IFERROR(VLOOKUP($D196,Stages!$A$2:$E$15,5,FALSE),"Open")="Closed","",IF(AND($H196&lt;&gt;"",$H196&lt;TODAY()),"STALE: close date passed",IF($J196="","STALE: no next step",IF($J196+Stages!$H$3&lt;TODAY(),"STALE: next step overdue",IF(AND($M196&lt;&gt;"",IFERROR(VLOOKUP($D196,Stages!$A$2:$D$15,4,FALSE),"")&lt;&gt;"",$M196&gt;IFERROR(VLOOKUP($D196,Stages!$A$2:$D$15,4,FALSE),"")),"STALE: over stage limit",IF(AND($N196&lt;&gt;"",TODAY()-$N196&gt;Stages!$H$2),"STALE: no activity in "&amp;Stages!$H$2&amp;" days",IF($K196&lt;&gt;"Y","Check: next step not buyer-agreed","OK"))))))))</f>
        <v/>
      </c>
      <c r="P196" s="16">
        <f>IF($D196="","",IFERROR(VLOOKUP($D196,Stages!$A$2:$E$15,5,FALSE),"Open"))</f>
        <v/>
      </c>
    </row>
    <row r="197">
      <c r="E197" s="11" t="n"/>
      <c r="F197" s="12">
        <f>IF($D197="","",IFERROR(VLOOKUP($D197,Stages!$A$2:$B$15,2,FALSE),""))</f>
        <v/>
      </c>
      <c r="G197" s="13">
        <f>IF(OR($E197="",$F197=""),"",$E197*$F197)</f>
        <v/>
      </c>
      <c r="H197" s="14" t="n"/>
      <c r="J197" s="14" t="n"/>
      <c r="L197" s="14" t="n"/>
      <c r="M197" s="15">
        <f>IF(OR($D197="",$L197=""),"",TODAY()-$L197)</f>
        <v/>
      </c>
      <c r="N197" s="14" t="n"/>
      <c r="O197" s="16">
        <f>IF($D197="","",IF(IFERROR(VLOOKUP($D197,Stages!$A$2:$E$15,5,FALSE),"Open")="Closed","",IF(AND($H197&lt;&gt;"",$H197&lt;TODAY()),"STALE: close date passed",IF($J197="","STALE: no next step",IF($J197+Stages!$H$3&lt;TODAY(),"STALE: next step overdue",IF(AND($M197&lt;&gt;"",IFERROR(VLOOKUP($D197,Stages!$A$2:$D$15,4,FALSE),"")&lt;&gt;"",$M197&gt;IFERROR(VLOOKUP($D197,Stages!$A$2:$D$15,4,FALSE),"")),"STALE: over stage limit",IF(AND($N197&lt;&gt;"",TODAY()-$N197&gt;Stages!$H$2),"STALE: no activity in "&amp;Stages!$H$2&amp;" days",IF($K197&lt;&gt;"Y","Check: next step not buyer-agreed","OK"))))))))</f>
        <v/>
      </c>
      <c r="P197" s="16">
        <f>IF($D197="","",IFERROR(VLOOKUP($D197,Stages!$A$2:$E$15,5,FALSE),"Open"))</f>
        <v/>
      </c>
    </row>
    <row r="198">
      <c r="E198" s="11" t="n"/>
      <c r="F198" s="12">
        <f>IF($D198="","",IFERROR(VLOOKUP($D198,Stages!$A$2:$B$15,2,FALSE),""))</f>
        <v/>
      </c>
      <c r="G198" s="13">
        <f>IF(OR($E198="",$F198=""),"",$E198*$F198)</f>
        <v/>
      </c>
      <c r="H198" s="14" t="n"/>
      <c r="J198" s="14" t="n"/>
      <c r="L198" s="14" t="n"/>
      <c r="M198" s="15">
        <f>IF(OR($D198="",$L198=""),"",TODAY()-$L198)</f>
        <v/>
      </c>
      <c r="N198" s="14" t="n"/>
      <c r="O198" s="16">
        <f>IF($D198="","",IF(IFERROR(VLOOKUP($D198,Stages!$A$2:$E$15,5,FALSE),"Open")="Closed","",IF(AND($H198&lt;&gt;"",$H198&lt;TODAY()),"STALE: close date passed",IF($J198="","STALE: no next step",IF($J198+Stages!$H$3&lt;TODAY(),"STALE: next step overdue",IF(AND($M198&lt;&gt;"",IFERROR(VLOOKUP($D198,Stages!$A$2:$D$15,4,FALSE),"")&lt;&gt;"",$M198&gt;IFERROR(VLOOKUP($D198,Stages!$A$2:$D$15,4,FALSE),"")),"STALE: over stage limit",IF(AND($N198&lt;&gt;"",TODAY()-$N198&gt;Stages!$H$2),"STALE: no activity in "&amp;Stages!$H$2&amp;" days",IF($K198&lt;&gt;"Y","Check: next step not buyer-agreed","OK"))))))))</f>
        <v/>
      </c>
      <c r="P198" s="16">
        <f>IF($D198="","",IFERROR(VLOOKUP($D198,Stages!$A$2:$E$15,5,FALSE),"Open"))</f>
        <v/>
      </c>
    </row>
    <row r="199">
      <c r="E199" s="11" t="n"/>
      <c r="F199" s="12">
        <f>IF($D199="","",IFERROR(VLOOKUP($D199,Stages!$A$2:$B$15,2,FALSE),""))</f>
        <v/>
      </c>
      <c r="G199" s="13">
        <f>IF(OR($E199="",$F199=""),"",$E199*$F199)</f>
        <v/>
      </c>
      <c r="H199" s="14" t="n"/>
      <c r="J199" s="14" t="n"/>
      <c r="L199" s="14" t="n"/>
      <c r="M199" s="15">
        <f>IF(OR($D199="",$L199=""),"",TODAY()-$L199)</f>
        <v/>
      </c>
      <c r="N199" s="14" t="n"/>
      <c r="O199" s="16">
        <f>IF($D199="","",IF(IFERROR(VLOOKUP($D199,Stages!$A$2:$E$15,5,FALSE),"Open")="Closed","",IF(AND($H199&lt;&gt;"",$H199&lt;TODAY()),"STALE: close date passed",IF($J199="","STALE: no next step",IF($J199+Stages!$H$3&lt;TODAY(),"STALE: next step overdue",IF(AND($M199&lt;&gt;"",IFERROR(VLOOKUP($D199,Stages!$A$2:$D$15,4,FALSE),"")&lt;&gt;"",$M199&gt;IFERROR(VLOOKUP($D199,Stages!$A$2:$D$15,4,FALSE),"")),"STALE: over stage limit",IF(AND($N199&lt;&gt;"",TODAY()-$N199&gt;Stages!$H$2),"STALE: no activity in "&amp;Stages!$H$2&amp;" days",IF($K199&lt;&gt;"Y","Check: next step not buyer-agreed","OK"))))))))</f>
        <v/>
      </c>
      <c r="P199" s="16">
        <f>IF($D199="","",IFERROR(VLOOKUP($D199,Stages!$A$2:$E$15,5,FALSE),"Open"))</f>
        <v/>
      </c>
    </row>
    <row r="200">
      <c r="E200" s="11" t="n"/>
      <c r="F200" s="12">
        <f>IF($D200="","",IFERROR(VLOOKUP($D200,Stages!$A$2:$B$15,2,FALSE),""))</f>
        <v/>
      </c>
      <c r="G200" s="13">
        <f>IF(OR($E200="",$F200=""),"",$E200*$F200)</f>
        <v/>
      </c>
      <c r="H200" s="14" t="n"/>
      <c r="J200" s="14" t="n"/>
      <c r="L200" s="14" t="n"/>
      <c r="M200" s="15">
        <f>IF(OR($D200="",$L200=""),"",TODAY()-$L200)</f>
        <v/>
      </c>
      <c r="N200" s="14" t="n"/>
      <c r="O200" s="16">
        <f>IF($D200="","",IF(IFERROR(VLOOKUP($D200,Stages!$A$2:$E$15,5,FALSE),"Open")="Closed","",IF(AND($H200&lt;&gt;"",$H200&lt;TODAY()),"STALE: close date passed",IF($J200="","STALE: no next step",IF($J200+Stages!$H$3&lt;TODAY(),"STALE: next step overdue",IF(AND($M200&lt;&gt;"",IFERROR(VLOOKUP($D200,Stages!$A$2:$D$15,4,FALSE),"")&lt;&gt;"",$M200&gt;IFERROR(VLOOKUP($D200,Stages!$A$2:$D$15,4,FALSE),"")),"STALE: over stage limit",IF(AND($N200&lt;&gt;"",TODAY()-$N200&gt;Stages!$H$2),"STALE: no activity in "&amp;Stages!$H$2&amp;" days",IF($K200&lt;&gt;"Y","Check: next step not buyer-agreed","OK"))))))))</f>
        <v/>
      </c>
      <c r="P200" s="16">
        <f>IF($D200="","",IFERROR(VLOOKUP($D200,Stages!$A$2:$E$15,5,FALSE),"Open"))</f>
        <v/>
      </c>
    </row>
    <row r="201">
      <c r="E201" s="11" t="n"/>
      <c r="F201" s="12">
        <f>IF($D201="","",IFERROR(VLOOKUP($D201,Stages!$A$2:$B$15,2,FALSE),""))</f>
        <v/>
      </c>
      <c r="G201" s="13">
        <f>IF(OR($E201="",$F201=""),"",$E201*$F201)</f>
        <v/>
      </c>
      <c r="H201" s="14" t="n"/>
      <c r="J201" s="14" t="n"/>
      <c r="L201" s="14" t="n"/>
      <c r="M201" s="15">
        <f>IF(OR($D201="",$L201=""),"",TODAY()-$L201)</f>
        <v/>
      </c>
      <c r="N201" s="14" t="n"/>
      <c r="O201" s="16">
        <f>IF($D201="","",IF(IFERROR(VLOOKUP($D201,Stages!$A$2:$E$15,5,FALSE),"Open")="Closed","",IF(AND($H201&lt;&gt;"",$H201&lt;TODAY()),"STALE: close date passed",IF($J201="","STALE: no next step",IF($J201+Stages!$H$3&lt;TODAY(),"STALE: next step overdue",IF(AND($M201&lt;&gt;"",IFERROR(VLOOKUP($D201,Stages!$A$2:$D$15,4,FALSE),"")&lt;&gt;"",$M201&gt;IFERROR(VLOOKUP($D201,Stages!$A$2:$D$15,4,FALSE),"")),"STALE: over stage limit",IF(AND($N201&lt;&gt;"",TODAY()-$N201&gt;Stages!$H$2),"STALE: no activity in "&amp;Stages!$H$2&amp;" days",IF($K201&lt;&gt;"Y","Check: next step not buyer-agreed","OK"))))))))</f>
        <v/>
      </c>
      <c r="P201" s="16">
        <f>IF($D201="","",IFERROR(VLOOKUP($D201,Stages!$A$2:$E$15,5,FALSE),"Open"))</f>
        <v/>
      </c>
    </row>
  </sheetData>
  <autoFilter ref="A1:P201"/>
  <conditionalFormatting sqref="O2:O201">
    <cfRule type="expression" priority="1" dxfId="0">
      <formula>LEFT($O2,5)="STALE"</formula>
    </cfRule>
    <cfRule type="expression" priority="2" dxfId="1">
      <formula>LEFT($O2,5)="Check"</formula>
    </cfRule>
  </conditionalFormatting>
  <dataValidations count="2">
    <dataValidation sqref="D2:D201" showDropDown="0" showInputMessage="0" showErrorMessage="0" allowBlank="1" error="Pick a stage from the Stages tab." type="list">
      <formula1>=Stages!$A$2:$A$15</formula1>
    </dataValidation>
    <dataValidation sqref="K2:K201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70" customWidth="1" min="3" max="3"/>
    <col width="14" customWidth="1" min="4" max="4"/>
    <col width="12" customWidth="1" min="5" max="5"/>
    <col width="32" customWidth="1" min="7" max="7"/>
    <col width="10" customWidth="1" min="8" max="8"/>
    <col width="20" customWidth="1" min="10" max="10"/>
  </cols>
  <sheetData>
    <row r="1">
      <c r="A1" s="17" t="inlineStr">
        <is>
          <t>Stage</t>
        </is>
      </c>
      <c r="B1" s="17" t="inlineStr">
        <is>
          <t>Default probability</t>
        </is>
      </c>
      <c r="C1" s="17" t="inlineStr">
        <is>
          <t>Exit criteria (what the BUYER has done)</t>
        </is>
      </c>
      <c r="D1" s="17" t="inlineStr">
        <is>
          <t>Stale limit (days in stage)</t>
        </is>
      </c>
      <c r="E1" s="17" t="inlineStr">
        <is>
          <t>Open or closed</t>
        </is>
      </c>
      <c r="G1" s="18" t="inlineStr">
        <is>
          <t>Setting</t>
        </is>
      </c>
      <c r="H1" s="18" t="inlineStr">
        <is>
          <t>Value</t>
        </is>
      </c>
      <c r="J1" s="18" t="inlineStr">
        <is>
          <t>Prospect statuses</t>
        </is>
      </c>
    </row>
    <row r="2">
      <c r="A2" s="3" t="inlineStr">
        <is>
          <t>Qualified</t>
        </is>
      </c>
      <c r="B2" s="19" t="n">
        <v>0.1</v>
      </c>
      <c r="C2" s="3" t="inlineStr">
        <is>
          <t>Buyer confirmed a problem worth solving and agreed to a discovery conversation.</t>
        </is>
      </c>
      <c r="D2" s="3" t="n">
        <v>14</v>
      </c>
      <c r="E2" s="3" t="inlineStr">
        <is>
          <t>Open</t>
        </is>
      </c>
      <c r="G2" t="inlineStr">
        <is>
          <t>No-activity limit (days)</t>
        </is>
      </c>
      <c r="H2" t="n">
        <v>14</v>
      </c>
      <c r="J2" t="inlineStr">
        <is>
          <t>Researching</t>
        </is>
      </c>
    </row>
    <row r="3">
      <c r="A3" s="3" t="inlineStr">
        <is>
          <t>Discovery complete</t>
        </is>
      </c>
      <c r="B3" s="19" t="n">
        <v>0.2</v>
      </c>
      <c r="C3" s="3" t="inlineStr">
        <is>
          <t>Buyer agreed on the pain, what it costs them, and who else is involved in the decision.</t>
        </is>
      </c>
      <c r="D3" s="3" t="n">
        <v>21</v>
      </c>
      <c r="E3" s="3" t="inlineStr">
        <is>
          <t>Open</t>
        </is>
      </c>
      <c r="G3" t="inlineStr">
        <is>
          <t>Next-step-overdue grace (days)</t>
        </is>
      </c>
      <c r="H3" t="n">
        <v>0</v>
      </c>
      <c r="J3" t="inlineStr">
        <is>
          <t>Contacted</t>
        </is>
      </c>
    </row>
    <row r="4">
      <c r="A4" s="3" t="inlineStr">
        <is>
          <t>Solution validated</t>
        </is>
      </c>
      <c r="B4" s="19" t="n">
        <v>0.4</v>
      </c>
      <c r="C4" s="3" t="inlineStr">
        <is>
          <t>Buyer saw the solution against their own criteria and named the economic buyer.</t>
        </is>
      </c>
      <c r="D4" s="3" t="n">
        <v>21</v>
      </c>
      <c r="E4" s="3" t="inlineStr">
        <is>
          <t>Open</t>
        </is>
      </c>
      <c r="J4" t="inlineStr">
        <is>
          <t>Replied</t>
        </is>
      </c>
    </row>
    <row r="5">
      <c r="A5" s="3" t="inlineStr">
        <is>
          <t>Proposal in review</t>
        </is>
      </c>
      <c r="B5" s="19" t="n">
        <v>0.6</v>
      </c>
      <c r="C5" s="3" t="inlineStr">
        <is>
          <t>Economic buyer agreed to review a proposal by a specific date.</t>
        </is>
      </c>
      <c r="D5" s="3" t="n">
        <v>14</v>
      </c>
      <c r="E5" s="3" t="inlineStr">
        <is>
          <t>Open</t>
        </is>
      </c>
      <c r="G5" s="20" t="inlineStr">
        <is>
          <t>Probabilities are starting placeholders, not benchmarks. Replace them with your own stage-to-close rates.</t>
        </is>
      </c>
      <c r="J5" t="inlineStr">
        <is>
          <t>Meeting booked</t>
        </is>
      </c>
    </row>
    <row r="6">
      <c r="A6" s="3" t="inlineStr">
        <is>
          <t>Negotiation / paper process</t>
        </is>
      </c>
      <c r="B6" s="19" t="n">
        <v>0.8</v>
      </c>
      <c r="C6" s="3" t="inlineStr">
        <is>
          <t>Buyer shared the approval steps (legal, security, procurement) and a target signature date.</t>
        </is>
      </c>
      <c r="D6" s="3" t="n">
        <v>30</v>
      </c>
      <c r="E6" s="3" t="inlineStr">
        <is>
          <t>Open</t>
        </is>
      </c>
      <c r="G6" s="20" t="inlineStr">
        <is>
          <t>Stale limits are placeholders too. Starting rule: about 1.5x the median days a won deal spent in the stage.</t>
        </is>
      </c>
      <c r="J6" t="inlineStr">
        <is>
          <t>Converted to deal</t>
        </is>
      </c>
    </row>
    <row r="7">
      <c r="A7" s="3" t="inlineStr">
        <is>
          <t>Closed won</t>
        </is>
      </c>
      <c r="B7" s="19" t="n">
        <v>1</v>
      </c>
      <c r="C7" s="3" t="inlineStr">
        <is>
          <t>Signed.</t>
        </is>
      </c>
      <c r="D7" s="3" t="n"/>
      <c r="E7" s="3" t="inlineStr">
        <is>
          <t>Closed</t>
        </is>
      </c>
      <c r="J7" t="inlineStr">
        <is>
          <t>Not now</t>
        </is>
      </c>
    </row>
    <row r="8">
      <c r="A8" s="3" t="inlineStr">
        <is>
          <t>Closed lost</t>
        </is>
      </c>
      <c r="B8" s="19" t="n">
        <v>0</v>
      </c>
      <c r="C8" s="3" t="inlineStr">
        <is>
          <t>Buyer said no, chose another option, or chose to do nothing.</t>
        </is>
      </c>
      <c r="D8" s="3" t="n"/>
      <c r="E8" s="3" t="inlineStr">
        <is>
          <t>Closed</t>
        </is>
      </c>
      <c r="J8" t="inlineStr">
        <is>
          <t>Disqualified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2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28" customWidth="1" min="4" max="4"/>
    <col width="14" customWidth="1" min="5" max="5"/>
    <col width="16" customWidth="1" min="6" max="6"/>
    <col width="12" customWidth="1" min="7" max="7"/>
    <col width="12" customWidth="1" min="8" max="8"/>
    <col width="12" customWidth="1" min="9" max="9"/>
    <col width="9" customWidth="1" min="10" max="10"/>
    <col width="14" customWidth="1" min="11" max="11"/>
    <col width="14" customWidth="1" min="12" max="12"/>
    <col width="34" customWidth="1" min="13" max="13"/>
    <col width="22" customWidth="1" min="14" max="14"/>
  </cols>
  <sheetData>
    <row r="1">
      <c r="A1" s="5" t="inlineStr">
        <is>
          <t>Prospect</t>
        </is>
      </c>
      <c r="B1" s="5" t="inlineStr">
        <is>
          <t>Company</t>
        </is>
      </c>
      <c r="C1" s="5" t="inlineStr">
        <is>
          <t>Title</t>
        </is>
      </c>
      <c r="D1" s="5" t="inlineStr">
        <is>
          <t>Email or LinkedIn</t>
        </is>
      </c>
      <c r="E1" s="5" t="inlineStr">
        <is>
          <t>Source</t>
        </is>
      </c>
      <c r="F1" s="5" t="inlineStr">
        <is>
          <t>Status</t>
        </is>
      </c>
      <c r="G1" s="5" t="inlineStr">
        <is>
          <t>Owner</t>
        </is>
      </c>
      <c r="H1" s="5" t="inlineStr">
        <is>
          <t>First touch</t>
        </is>
      </c>
      <c r="I1" s="5" t="inlineStr">
        <is>
          <t>Last touch</t>
        </is>
      </c>
      <c r="J1" s="5" t="inlineStr">
        <is>
          <t>Touches</t>
        </is>
      </c>
      <c r="K1" s="5" t="inlineStr">
        <is>
          <t>Next touch date</t>
        </is>
      </c>
      <c r="L1" s="5" t="inlineStr">
        <is>
          <t>Next touch channel</t>
        </is>
      </c>
      <c r="M1" s="5" t="inlineStr">
        <is>
          <t>Notes</t>
        </is>
      </c>
      <c r="N1" s="5" t="inlineStr">
        <is>
          <t>Follow-up flag</t>
        </is>
      </c>
    </row>
    <row r="2">
      <c r="A2" s="6" t="inlineStr">
        <is>
          <t>[Sample] Jordan Lee</t>
        </is>
      </c>
      <c r="B2" s="6" t="inlineStr">
        <is>
          <t>Northwind (sample)</t>
        </is>
      </c>
      <c r="C2" s="6" t="inlineStr">
        <is>
          <t>VP Operations</t>
        </is>
      </c>
      <c r="D2" s="6" t="inlineStr">
        <is>
          <t>linkedin.com/in/sample</t>
        </is>
      </c>
      <c r="E2" s="6" t="inlineStr">
        <is>
          <t>Referral</t>
        </is>
      </c>
      <c r="F2" s="6" t="inlineStr">
        <is>
          <t>Replied</t>
        </is>
      </c>
      <c r="G2" s="6" t="inlineStr">
        <is>
          <t>Owner A</t>
        </is>
      </c>
      <c r="H2" s="9">
        <f>TODAY()-12</f>
        <v/>
      </c>
      <c r="I2" s="9">
        <f>TODAY()-2</f>
        <v/>
      </c>
      <c r="J2" s="6" t="n">
        <v>4</v>
      </c>
      <c r="K2" s="9">
        <f>TODAY()+2</f>
        <v/>
      </c>
      <c r="L2" s="6" t="inlineStr">
        <is>
          <t>Phone</t>
        </is>
      </c>
      <c r="M2" s="6" t="n"/>
      <c r="N2" s="6">
        <f>IF($A2="","",IF(OR($F2="Meeting booked",$F2="Converted to deal",$F2="Not now",$F2="Disqualified"),"",IF($K2="","No next touch set",IF($K2&lt;TODAY(),"Overdue","OK"))))</f>
        <v/>
      </c>
    </row>
    <row r="3">
      <c r="A3" s="6" t="inlineStr">
        <is>
          <t>[Sample] Sam Patel</t>
        </is>
      </c>
      <c r="B3" s="6" t="inlineStr">
        <is>
          <t>Harbor Supply (sample)</t>
        </is>
      </c>
      <c r="C3" s="6" t="inlineStr">
        <is>
          <t>Head of RevOps</t>
        </is>
      </c>
      <c r="D3" s="6" t="inlineStr">
        <is>
          <t>sam@example.com</t>
        </is>
      </c>
      <c r="E3" s="6" t="inlineStr">
        <is>
          <t>Event</t>
        </is>
      </c>
      <c r="F3" s="6" t="inlineStr">
        <is>
          <t>Contacted</t>
        </is>
      </c>
      <c r="G3" s="6" t="inlineStr">
        <is>
          <t>Owner B</t>
        </is>
      </c>
      <c r="H3" s="9">
        <f>TODAY()-20</f>
        <v/>
      </c>
      <c r="I3" s="9">
        <f>TODAY()-9</f>
        <v/>
      </c>
      <c r="J3" s="6" t="n">
        <v>3</v>
      </c>
      <c r="K3" s="9">
        <f>TODAY()-2</f>
        <v/>
      </c>
      <c r="L3" s="6" t="inlineStr">
        <is>
          <t>Email</t>
        </is>
      </c>
      <c r="M3" s="6" t="n"/>
      <c r="N3" s="6">
        <f>IF($A3="","",IF(OR($F3="Meeting booked",$F3="Converted to deal",$F3="Not now",$F3="Disqualified"),"",IF($K3="","No next touch set",IF($K3&lt;TODAY(),"Overdue","OK"))))</f>
        <v/>
      </c>
    </row>
    <row r="4">
      <c r="A4" s="6" t="inlineStr">
        <is>
          <t>[Sample] Alex Kim</t>
        </is>
      </c>
      <c r="B4" s="6" t="inlineStr">
        <is>
          <t>Pine Labs (sample)</t>
        </is>
      </c>
      <c r="C4" s="6" t="inlineStr">
        <is>
          <t>Sales Director</t>
        </is>
      </c>
      <c r="D4" s="6" t="inlineStr">
        <is>
          <t>alex@example.com</t>
        </is>
      </c>
      <c r="E4" s="6" t="inlineStr">
        <is>
          <t>Outbound</t>
        </is>
      </c>
      <c r="F4" s="6" t="inlineStr">
        <is>
          <t>Researching</t>
        </is>
      </c>
      <c r="G4" s="6" t="inlineStr">
        <is>
          <t>Owner A</t>
        </is>
      </c>
      <c r="H4" s="9" t="n"/>
      <c r="I4" s="9" t="n"/>
      <c r="J4" s="6" t="n">
        <v>0</v>
      </c>
      <c r="K4" s="9" t="n"/>
      <c r="L4" s="6" t="n"/>
      <c r="M4" s="6" t="n"/>
      <c r="N4" s="6">
        <f>IF($A4="","",IF(OR($F4="Meeting booked",$F4="Converted to deal",$F4="Not now",$F4="Disqualified"),"",IF($K4="","No next touch set",IF($K4&lt;TODAY(),"Overdue","OK"))))</f>
        <v/>
      </c>
    </row>
    <row r="5">
      <c r="A5" s="6" t="inlineStr">
        <is>
          <t>[Sample] Riley Chen</t>
        </is>
      </c>
      <c r="B5" s="6" t="inlineStr">
        <is>
          <t>Lakeview (sample)</t>
        </is>
      </c>
      <c r="C5" s="6" t="inlineStr">
        <is>
          <t>CRO</t>
        </is>
      </c>
      <c r="D5" s="6" t="inlineStr">
        <is>
          <t>riley@example.com</t>
        </is>
      </c>
      <c r="E5" s="6" t="inlineStr">
        <is>
          <t>Inbound</t>
        </is>
      </c>
      <c r="F5" s="6" t="inlineStr">
        <is>
          <t>Meeting booked</t>
        </is>
      </c>
      <c r="G5" s="6" t="inlineStr">
        <is>
          <t>Owner B</t>
        </is>
      </c>
      <c r="H5" s="9">
        <f>TODAY()-5</f>
        <v/>
      </c>
      <c r="I5" s="9">
        <f>TODAY()-1</f>
        <v/>
      </c>
      <c r="J5" s="6" t="n">
        <v>2</v>
      </c>
      <c r="K5" s="9" t="n"/>
      <c r="L5" s="6" t="n"/>
      <c r="M5" s="6" t="n"/>
      <c r="N5" s="6">
        <f>IF($A5="","",IF(OR($F5="Meeting booked",$F5="Converted to deal",$F5="Not now",$F5="Disqualified"),"",IF($K5="","No next touch set",IF($K5&lt;TODAY(),"Overdue","OK"))))</f>
        <v/>
      </c>
    </row>
    <row r="6">
      <c r="H6" s="14" t="n"/>
      <c r="I6" s="14" t="n"/>
      <c r="K6" s="14" t="n"/>
      <c r="N6">
        <f>IF($A6="","",IF(OR($F6="Meeting booked",$F6="Converted to deal",$F6="Not now",$F6="Disqualified"),"",IF($K6="","No next touch set",IF($K6&lt;TODAY(),"Overdue","OK"))))</f>
        <v/>
      </c>
    </row>
    <row r="7">
      <c r="H7" s="14" t="n"/>
      <c r="I7" s="14" t="n"/>
      <c r="K7" s="14" t="n"/>
      <c r="N7">
        <f>IF($A7="","",IF(OR($F7="Meeting booked",$F7="Converted to deal",$F7="Not now",$F7="Disqualified"),"",IF($K7="","No next touch set",IF($K7&lt;TODAY(),"Overdue","OK"))))</f>
        <v/>
      </c>
    </row>
    <row r="8">
      <c r="H8" s="14" t="n"/>
      <c r="I8" s="14" t="n"/>
      <c r="K8" s="14" t="n"/>
      <c r="N8">
        <f>IF($A8="","",IF(OR($F8="Meeting booked",$F8="Converted to deal",$F8="Not now",$F8="Disqualified"),"",IF($K8="","No next touch set",IF($K8&lt;TODAY(),"Overdue","OK"))))</f>
        <v/>
      </c>
    </row>
    <row r="9">
      <c r="H9" s="14" t="n"/>
      <c r="I9" s="14" t="n"/>
      <c r="K9" s="14" t="n"/>
      <c r="N9">
        <f>IF($A9="","",IF(OR($F9="Meeting booked",$F9="Converted to deal",$F9="Not now",$F9="Disqualified"),"",IF($K9="","No next touch set",IF($K9&lt;TODAY(),"Overdue","OK"))))</f>
        <v/>
      </c>
    </row>
    <row r="10">
      <c r="H10" s="14" t="n"/>
      <c r="I10" s="14" t="n"/>
      <c r="K10" s="14" t="n"/>
      <c r="N10">
        <f>IF($A10="","",IF(OR($F10="Meeting booked",$F10="Converted to deal",$F10="Not now",$F10="Disqualified"),"",IF($K10="","No next touch set",IF($K10&lt;TODAY(),"Overdue","OK"))))</f>
        <v/>
      </c>
    </row>
    <row r="11">
      <c r="H11" s="14" t="n"/>
      <c r="I11" s="14" t="n"/>
      <c r="K11" s="14" t="n"/>
      <c r="N11">
        <f>IF($A11="","",IF(OR($F11="Meeting booked",$F11="Converted to deal",$F11="Not now",$F11="Disqualified"),"",IF($K11="","No next touch set",IF($K11&lt;TODAY(),"Overdue","OK"))))</f>
        <v/>
      </c>
    </row>
    <row r="12">
      <c r="H12" s="14" t="n"/>
      <c r="I12" s="14" t="n"/>
      <c r="K12" s="14" t="n"/>
      <c r="N12">
        <f>IF($A12="","",IF(OR($F12="Meeting booked",$F12="Converted to deal",$F12="Not now",$F12="Disqualified"),"",IF($K12="","No next touch set",IF($K12&lt;TODAY(),"Overdue","OK"))))</f>
        <v/>
      </c>
    </row>
    <row r="13">
      <c r="H13" s="14" t="n"/>
      <c r="I13" s="14" t="n"/>
      <c r="K13" s="14" t="n"/>
      <c r="N13">
        <f>IF($A13="","",IF(OR($F13="Meeting booked",$F13="Converted to deal",$F13="Not now",$F13="Disqualified"),"",IF($K13="","No next touch set",IF($K13&lt;TODAY(),"Overdue","OK"))))</f>
        <v/>
      </c>
    </row>
    <row r="14">
      <c r="H14" s="14" t="n"/>
      <c r="I14" s="14" t="n"/>
      <c r="K14" s="14" t="n"/>
      <c r="N14">
        <f>IF($A14="","",IF(OR($F14="Meeting booked",$F14="Converted to deal",$F14="Not now",$F14="Disqualified"),"",IF($K14="","No next touch set",IF($K14&lt;TODAY(),"Overdue","OK"))))</f>
        <v/>
      </c>
    </row>
    <row r="15">
      <c r="H15" s="14" t="n"/>
      <c r="I15" s="14" t="n"/>
      <c r="K15" s="14" t="n"/>
      <c r="N15">
        <f>IF($A15="","",IF(OR($F15="Meeting booked",$F15="Converted to deal",$F15="Not now",$F15="Disqualified"),"",IF($K15="","No next touch set",IF($K15&lt;TODAY(),"Overdue","OK"))))</f>
        <v/>
      </c>
    </row>
    <row r="16">
      <c r="H16" s="14" t="n"/>
      <c r="I16" s="14" t="n"/>
      <c r="K16" s="14" t="n"/>
      <c r="N16">
        <f>IF($A16="","",IF(OR($F16="Meeting booked",$F16="Converted to deal",$F16="Not now",$F16="Disqualified"),"",IF($K16="","No next touch set",IF($K16&lt;TODAY(),"Overdue","OK"))))</f>
        <v/>
      </c>
    </row>
    <row r="17">
      <c r="H17" s="14" t="n"/>
      <c r="I17" s="14" t="n"/>
      <c r="K17" s="14" t="n"/>
      <c r="N17">
        <f>IF($A17="","",IF(OR($F17="Meeting booked",$F17="Converted to deal",$F17="Not now",$F17="Disqualified"),"",IF($K17="","No next touch set",IF($K17&lt;TODAY(),"Overdue","OK"))))</f>
        <v/>
      </c>
    </row>
    <row r="18">
      <c r="H18" s="14" t="n"/>
      <c r="I18" s="14" t="n"/>
      <c r="K18" s="14" t="n"/>
      <c r="N18">
        <f>IF($A18="","",IF(OR($F18="Meeting booked",$F18="Converted to deal",$F18="Not now",$F18="Disqualified"),"",IF($K18="","No next touch set",IF($K18&lt;TODAY(),"Overdue","OK"))))</f>
        <v/>
      </c>
    </row>
    <row r="19">
      <c r="H19" s="14" t="n"/>
      <c r="I19" s="14" t="n"/>
      <c r="K19" s="14" t="n"/>
      <c r="N19">
        <f>IF($A19="","",IF(OR($F19="Meeting booked",$F19="Converted to deal",$F19="Not now",$F19="Disqualified"),"",IF($K19="","No next touch set",IF($K19&lt;TODAY(),"Overdue","OK"))))</f>
        <v/>
      </c>
    </row>
    <row r="20">
      <c r="H20" s="14" t="n"/>
      <c r="I20" s="14" t="n"/>
      <c r="K20" s="14" t="n"/>
      <c r="N20">
        <f>IF($A20="","",IF(OR($F20="Meeting booked",$F20="Converted to deal",$F20="Not now",$F20="Disqualified"),"",IF($K20="","No next touch set",IF($K20&lt;TODAY(),"Overdue","OK"))))</f>
        <v/>
      </c>
    </row>
    <row r="21">
      <c r="H21" s="14" t="n"/>
      <c r="I21" s="14" t="n"/>
      <c r="K21" s="14" t="n"/>
      <c r="N21">
        <f>IF($A21="","",IF(OR($F21="Meeting booked",$F21="Converted to deal",$F21="Not now",$F21="Disqualified"),"",IF($K21="","No next touch set",IF($K21&lt;TODAY(),"Overdue","OK"))))</f>
        <v/>
      </c>
    </row>
    <row r="22">
      <c r="H22" s="14" t="n"/>
      <c r="I22" s="14" t="n"/>
      <c r="K22" s="14" t="n"/>
      <c r="N22">
        <f>IF($A22="","",IF(OR($F22="Meeting booked",$F22="Converted to deal",$F22="Not now",$F22="Disqualified"),"",IF($K22="","No next touch set",IF($K22&lt;TODAY(),"Overdue","OK"))))</f>
        <v/>
      </c>
    </row>
    <row r="23">
      <c r="H23" s="14" t="n"/>
      <c r="I23" s="14" t="n"/>
      <c r="K23" s="14" t="n"/>
      <c r="N23">
        <f>IF($A23="","",IF(OR($F23="Meeting booked",$F23="Converted to deal",$F23="Not now",$F23="Disqualified"),"",IF($K23="","No next touch set",IF($K23&lt;TODAY(),"Overdue","OK"))))</f>
        <v/>
      </c>
    </row>
    <row r="24">
      <c r="H24" s="14" t="n"/>
      <c r="I24" s="14" t="n"/>
      <c r="K24" s="14" t="n"/>
      <c r="N24">
        <f>IF($A24="","",IF(OR($F24="Meeting booked",$F24="Converted to deal",$F24="Not now",$F24="Disqualified"),"",IF($K24="","No next touch set",IF($K24&lt;TODAY(),"Overdue","OK"))))</f>
        <v/>
      </c>
    </row>
    <row r="25">
      <c r="H25" s="14" t="n"/>
      <c r="I25" s="14" t="n"/>
      <c r="K25" s="14" t="n"/>
      <c r="N25">
        <f>IF($A25="","",IF(OR($F25="Meeting booked",$F25="Converted to deal",$F25="Not now",$F25="Disqualified"),"",IF($K25="","No next touch set",IF($K25&lt;TODAY(),"Overdue","OK"))))</f>
        <v/>
      </c>
    </row>
    <row r="26">
      <c r="H26" s="14" t="n"/>
      <c r="I26" s="14" t="n"/>
      <c r="K26" s="14" t="n"/>
      <c r="N26">
        <f>IF($A26="","",IF(OR($F26="Meeting booked",$F26="Converted to deal",$F26="Not now",$F26="Disqualified"),"",IF($K26="","No next touch set",IF($K26&lt;TODAY(),"Overdue","OK"))))</f>
        <v/>
      </c>
    </row>
    <row r="27">
      <c r="H27" s="14" t="n"/>
      <c r="I27" s="14" t="n"/>
      <c r="K27" s="14" t="n"/>
      <c r="N27">
        <f>IF($A27="","",IF(OR($F27="Meeting booked",$F27="Converted to deal",$F27="Not now",$F27="Disqualified"),"",IF($K27="","No next touch set",IF($K27&lt;TODAY(),"Overdue","OK"))))</f>
        <v/>
      </c>
    </row>
    <row r="28">
      <c r="H28" s="14" t="n"/>
      <c r="I28" s="14" t="n"/>
      <c r="K28" s="14" t="n"/>
      <c r="N28">
        <f>IF($A28="","",IF(OR($F28="Meeting booked",$F28="Converted to deal",$F28="Not now",$F28="Disqualified"),"",IF($K28="","No next touch set",IF($K28&lt;TODAY(),"Overdue","OK"))))</f>
        <v/>
      </c>
    </row>
    <row r="29">
      <c r="H29" s="14" t="n"/>
      <c r="I29" s="14" t="n"/>
      <c r="K29" s="14" t="n"/>
      <c r="N29">
        <f>IF($A29="","",IF(OR($F29="Meeting booked",$F29="Converted to deal",$F29="Not now",$F29="Disqualified"),"",IF($K29="","No next touch set",IF($K29&lt;TODAY(),"Overdue","OK"))))</f>
        <v/>
      </c>
    </row>
    <row r="30">
      <c r="H30" s="14" t="n"/>
      <c r="I30" s="14" t="n"/>
      <c r="K30" s="14" t="n"/>
      <c r="N30">
        <f>IF($A30="","",IF(OR($F30="Meeting booked",$F30="Converted to deal",$F30="Not now",$F30="Disqualified"),"",IF($K30="","No next touch set",IF($K30&lt;TODAY(),"Overdue","OK"))))</f>
        <v/>
      </c>
    </row>
    <row r="31">
      <c r="H31" s="14" t="n"/>
      <c r="I31" s="14" t="n"/>
      <c r="K31" s="14" t="n"/>
      <c r="N31">
        <f>IF($A31="","",IF(OR($F31="Meeting booked",$F31="Converted to deal",$F31="Not now",$F31="Disqualified"),"",IF($K31="","No next touch set",IF($K31&lt;TODAY(),"Overdue","OK"))))</f>
        <v/>
      </c>
    </row>
    <row r="32">
      <c r="H32" s="14" t="n"/>
      <c r="I32" s="14" t="n"/>
      <c r="K32" s="14" t="n"/>
      <c r="N32">
        <f>IF($A32="","",IF(OR($F32="Meeting booked",$F32="Converted to deal",$F32="Not now",$F32="Disqualified"),"",IF($K32="","No next touch set",IF($K32&lt;TODAY(),"Overdue","OK"))))</f>
        <v/>
      </c>
    </row>
    <row r="33">
      <c r="H33" s="14" t="n"/>
      <c r="I33" s="14" t="n"/>
      <c r="K33" s="14" t="n"/>
      <c r="N33">
        <f>IF($A33="","",IF(OR($F33="Meeting booked",$F33="Converted to deal",$F33="Not now",$F33="Disqualified"),"",IF($K33="","No next touch set",IF($K33&lt;TODAY(),"Overdue","OK"))))</f>
        <v/>
      </c>
    </row>
    <row r="34">
      <c r="H34" s="14" t="n"/>
      <c r="I34" s="14" t="n"/>
      <c r="K34" s="14" t="n"/>
      <c r="N34">
        <f>IF($A34="","",IF(OR($F34="Meeting booked",$F34="Converted to deal",$F34="Not now",$F34="Disqualified"),"",IF($K34="","No next touch set",IF($K34&lt;TODAY(),"Overdue","OK"))))</f>
        <v/>
      </c>
    </row>
    <row r="35">
      <c r="H35" s="14" t="n"/>
      <c r="I35" s="14" t="n"/>
      <c r="K35" s="14" t="n"/>
      <c r="N35">
        <f>IF($A35="","",IF(OR($F35="Meeting booked",$F35="Converted to deal",$F35="Not now",$F35="Disqualified"),"",IF($K35="","No next touch set",IF($K35&lt;TODAY(),"Overdue","OK"))))</f>
        <v/>
      </c>
    </row>
    <row r="36">
      <c r="H36" s="14" t="n"/>
      <c r="I36" s="14" t="n"/>
      <c r="K36" s="14" t="n"/>
      <c r="N36">
        <f>IF($A36="","",IF(OR($F36="Meeting booked",$F36="Converted to deal",$F36="Not now",$F36="Disqualified"),"",IF($K36="","No next touch set",IF($K36&lt;TODAY(),"Overdue","OK"))))</f>
        <v/>
      </c>
    </row>
    <row r="37">
      <c r="H37" s="14" t="n"/>
      <c r="I37" s="14" t="n"/>
      <c r="K37" s="14" t="n"/>
      <c r="N37">
        <f>IF($A37="","",IF(OR($F37="Meeting booked",$F37="Converted to deal",$F37="Not now",$F37="Disqualified"),"",IF($K37="","No next touch set",IF($K37&lt;TODAY(),"Overdue","OK"))))</f>
        <v/>
      </c>
    </row>
    <row r="38">
      <c r="H38" s="14" t="n"/>
      <c r="I38" s="14" t="n"/>
      <c r="K38" s="14" t="n"/>
      <c r="N38">
        <f>IF($A38="","",IF(OR($F38="Meeting booked",$F38="Converted to deal",$F38="Not now",$F38="Disqualified"),"",IF($K38="","No next touch set",IF($K38&lt;TODAY(),"Overdue","OK"))))</f>
        <v/>
      </c>
    </row>
    <row r="39">
      <c r="H39" s="14" t="n"/>
      <c r="I39" s="14" t="n"/>
      <c r="K39" s="14" t="n"/>
      <c r="N39">
        <f>IF($A39="","",IF(OR($F39="Meeting booked",$F39="Converted to deal",$F39="Not now",$F39="Disqualified"),"",IF($K39="","No next touch set",IF($K39&lt;TODAY(),"Overdue","OK"))))</f>
        <v/>
      </c>
    </row>
    <row r="40">
      <c r="H40" s="14" t="n"/>
      <c r="I40" s="14" t="n"/>
      <c r="K40" s="14" t="n"/>
      <c r="N40">
        <f>IF($A40="","",IF(OR($F40="Meeting booked",$F40="Converted to deal",$F40="Not now",$F40="Disqualified"),"",IF($K40="","No next touch set",IF($K40&lt;TODAY(),"Overdue","OK"))))</f>
        <v/>
      </c>
    </row>
    <row r="41">
      <c r="H41" s="14" t="n"/>
      <c r="I41" s="14" t="n"/>
      <c r="K41" s="14" t="n"/>
      <c r="N41">
        <f>IF($A41="","",IF(OR($F41="Meeting booked",$F41="Converted to deal",$F41="Not now",$F41="Disqualified"),"",IF($K41="","No next touch set",IF($K41&lt;TODAY(),"Overdue","OK"))))</f>
        <v/>
      </c>
    </row>
    <row r="42">
      <c r="H42" s="14" t="n"/>
      <c r="I42" s="14" t="n"/>
      <c r="K42" s="14" t="n"/>
      <c r="N42">
        <f>IF($A42="","",IF(OR($F42="Meeting booked",$F42="Converted to deal",$F42="Not now",$F42="Disqualified"),"",IF($K42="","No next touch set",IF($K42&lt;TODAY(),"Overdue","OK"))))</f>
        <v/>
      </c>
    </row>
    <row r="43">
      <c r="H43" s="14" t="n"/>
      <c r="I43" s="14" t="n"/>
      <c r="K43" s="14" t="n"/>
      <c r="N43">
        <f>IF($A43="","",IF(OR($F43="Meeting booked",$F43="Converted to deal",$F43="Not now",$F43="Disqualified"),"",IF($K43="","No next touch set",IF($K43&lt;TODAY(),"Overdue","OK"))))</f>
        <v/>
      </c>
    </row>
    <row r="44">
      <c r="H44" s="14" t="n"/>
      <c r="I44" s="14" t="n"/>
      <c r="K44" s="14" t="n"/>
      <c r="N44">
        <f>IF($A44="","",IF(OR($F44="Meeting booked",$F44="Converted to deal",$F44="Not now",$F44="Disqualified"),"",IF($K44="","No next touch set",IF($K44&lt;TODAY(),"Overdue","OK"))))</f>
        <v/>
      </c>
    </row>
    <row r="45">
      <c r="H45" s="14" t="n"/>
      <c r="I45" s="14" t="n"/>
      <c r="K45" s="14" t="n"/>
      <c r="N45">
        <f>IF($A45="","",IF(OR($F45="Meeting booked",$F45="Converted to deal",$F45="Not now",$F45="Disqualified"),"",IF($K45="","No next touch set",IF($K45&lt;TODAY(),"Overdue","OK"))))</f>
        <v/>
      </c>
    </row>
    <row r="46">
      <c r="H46" s="14" t="n"/>
      <c r="I46" s="14" t="n"/>
      <c r="K46" s="14" t="n"/>
      <c r="N46">
        <f>IF($A46="","",IF(OR($F46="Meeting booked",$F46="Converted to deal",$F46="Not now",$F46="Disqualified"),"",IF($K46="","No next touch set",IF($K46&lt;TODAY(),"Overdue","OK"))))</f>
        <v/>
      </c>
    </row>
    <row r="47">
      <c r="H47" s="14" t="n"/>
      <c r="I47" s="14" t="n"/>
      <c r="K47" s="14" t="n"/>
      <c r="N47">
        <f>IF($A47="","",IF(OR($F47="Meeting booked",$F47="Converted to deal",$F47="Not now",$F47="Disqualified"),"",IF($K47="","No next touch set",IF($K47&lt;TODAY(),"Overdue","OK"))))</f>
        <v/>
      </c>
    </row>
    <row r="48">
      <c r="H48" s="14" t="n"/>
      <c r="I48" s="14" t="n"/>
      <c r="K48" s="14" t="n"/>
      <c r="N48">
        <f>IF($A48="","",IF(OR($F48="Meeting booked",$F48="Converted to deal",$F48="Not now",$F48="Disqualified"),"",IF($K48="","No next touch set",IF($K48&lt;TODAY(),"Overdue","OK"))))</f>
        <v/>
      </c>
    </row>
    <row r="49">
      <c r="H49" s="14" t="n"/>
      <c r="I49" s="14" t="n"/>
      <c r="K49" s="14" t="n"/>
      <c r="N49">
        <f>IF($A49="","",IF(OR($F49="Meeting booked",$F49="Converted to deal",$F49="Not now",$F49="Disqualified"),"",IF($K49="","No next touch set",IF($K49&lt;TODAY(),"Overdue","OK"))))</f>
        <v/>
      </c>
    </row>
    <row r="50">
      <c r="H50" s="14" t="n"/>
      <c r="I50" s="14" t="n"/>
      <c r="K50" s="14" t="n"/>
      <c r="N50">
        <f>IF($A50="","",IF(OR($F50="Meeting booked",$F50="Converted to deal",$F50="Not now",$F50="Disqualified"),"",IF($K50="","No next touch set",IF($K50&lt;TODAY(),"Overdue","OK"))))</f>
        <v/>
      </c>
    </row>
    <row r="51">
      <c r="H51" s="14" t="n"/>
      <c r="I51" s="14" t="n"/>
      <c r="K51" s="14" t="n"/>
      <c r="N51">
        <f>IF($A51="","",IF(OR($F51="Meeting booked",$F51="Converted to deal",$F51="Not now",$F51="Disqualified"),"",IF($K51="","No next touch set",IF($K51&lt;TODAY(),"Overdue","OK"))))</f>
        <v/>
      </c>
    </row>
    <row r="52">
      <c r="H52" s="14" t="n"/>
      <c r="I52" s="14" t="n"/>
      <c r="K52" s="14" t="n"/>
      <c r="N52">
        <f>IF($A52="","",IF(OR($F52="Meeting booked",$F52="Converted to deal",$F52="Not now",$F52="Disqualified"),"",IF($K52="","No next touch set",IF($K52&lt;TODAY(),"Overdue","OK"))))</f>
        <v/>
      </c>
    </row>
    <row r="53">
      <c r="H53" s="14" t="n"/>
      <c r="I53" s="14" t="n"/>
      <c r="K53" s="14" t="n"/>
      <c r="N53">
        <f>IF($A53="","",IF(OR($F53="Meeting booked",$F53="Converted to deal",$F53="Not now",$F53="Disqualified"),"",IF($K53="","No next touch set",IF($K53&lt;TODAY(),"Overdue","OK"))))</f>
        <v/>
      </c>
    </row>
    <row r="54">
      <c r="H54" s="14" t="n"/>
      <c r="I54" s="14" t="n"/>
      <c r="K54" s="14" t="n"/>
      <c r="N54">
        <f>IF($A54="","",IF(OR($F54="Meeting booked",$F54="Converted to deal",$F54="Not now",$F54="Disqualified"),"",IF($K54="","No next touch set",IF($K54&lt;TODAY(),"Overdue","OK"))))</f>
        <v/>
      </c>
    </row>
    <row r="55">
      <c r="H55" s="14" t="n"/>
      <c r="I55" s="14" t="n"/>
      <c r="K55" s="14" t="n"/>
      <c r="N55">
        <f>IF($A55="","",IF(OR($F55="Meeting booked",$F55="Converted to deal",$F55="Not now",$F55="Disqualified"),"",IF($K55="","No next touch set",IF($K55&lt;TODAY(),"Overdue","OK"))))</f>
        <v/>
      </c>
    </row>
    <row r="56">
      <c r="H56" s="14" t="n"/>
      <c r="I56" s="14" t="n"/>
      <c r="K56" s="14" t="n"/>
      <c r="N56">
        <f>IF($A56="","",IF(OR($F56="Meeting booked",$F56="Converted to deal",$F56="Not now",$F56="Disqualified"),"",IF($K56="","No next touch set",IF($K56&lt;TODAY(),"Overdue","OK"))))</f>
        <v/>
      </c>
    </row>
    <row r="57">
      <c r="H57" s="14" t="n"/>
      <c r="I57" s="14" t="n"/>
      <c r="K57" s="14" t="n"/>
      <c r="N57">
        <f>IF($A57="","",IF(OR($F57="Meeting booked",$F57="Converted to deal",$F57="Not now",$F57="Disqualified"),"",IF($K57="","No next touch set",IF($K57&lt;TODAY(),"Overdue","OK"))))</f>
        <v/>
      </c>
    </row>
    <row r="58">
      <c r="H58" s="14" t="n"/>
      <c r="I58" s="14" t="n"/>
      <c r="K58" s="14" t="n"/>
      <c r="N58">
        <f>IF($A58="","",IF(OR($F58="Meeting booked",$F58="Converted to deal",$F58="Not now",$F58="Disqualified"),"",IF($K58="","No next touch set",IF($K58&lt;TODAY(),"Overdue","OK"))))</f>
        <v/>
      </c>
    </row>
    <row r="59">
      <c r="H59" s="14" t="n"/>
      <c r="I59" s="14" t="n"/>
      <c r="K59" s="14" t="n"/>
      <c r="N59">
        <f>IF($A59="","",IF(OR($F59="Meeting booked",$F59="Converted to deal",$F59="Not now",$F59="Disqualified"),"",IF($K59="","No next touch set",IF($K59&lt;TODAY(),"Overdue","OK"))))</f>
        <v/>
      </c>
    </row>
    <row r="60">
      <c r="H60" s="14" t="n"/>
      <c r="I60" s="14" t="n"/>
      <c r="K60" s="14" t="n"/>
      <c r="N60">
        <f>IF($A60="","",IF(OR($F60="Meeting booked",$F60="Converted to deal",$F60="Not now",$F60="Disqualified"),"",IF($K60="","No next touch set",IF($K60&lt;TODAY(),"Overdue","OK"))))</f>
        <v/>
      </c>
    </row>
    <row r="61">
      <c r="H61" s="14" t="n"/>
      <c r="I61" s="14" t="n"/>
      <c r="K61" s="14" t="n"/>
      <c r="N61">
        <f>IF($A61="","",IF(OR($F61="Meeting booked",$F61="Converted to deal",$F61="Not now",$F61="Disqualified"),"",IF($K61="","No next touch set",IF($K61&lt;TODAY(),"Overdue","OK"))))</f>
        <v/>
      </c>
    </row>
    <row r="62">
      <c r="H62" s="14" t="n"/>
      <c r="I62" s="14" t="n"/>
      <c r="K62" s="14" t="n"/>
      <c r="N62">
        <f>IF($A62="","",IF(OR($F62="Meeting booked",$F62="Converted to deal",$F62="Not now",$F62="Disqualified"),"",IF($K62="","No next touch set",IF($K62&lt;TODAY(),"Overdue","OK"))))</f>
        <v/>
      </c>
    </row>
    <row r="63">
      <c r="H63" s="14" t="n"/>
      <c r="I63" s="14" t="n"/>
      <c r="K63" s="14" t="n"/>
      <c r="N63">
        <f>IF($A63="","",IF(OR($F63="Meeting booked",$F63="Converted to deal",$F63="Not now",$F63="Disqualified"),"",IF($K63="","No next touch set",IF($K63&lt;TODAY(),"Overdue","OK"))))</f>
        <v/>
      </c>
    </row>
    <row r="64">
      <c r="H64" s="14" t="n"/>
      <c r="I64" s="14" t="n"/>
      <c r="K64" s="14" t="n"/>
      <c r="N64">
        <f>IF($A64="","",IF(OR($F64="Meeting booked",$F64="Converted to deal",$F64="Not now",$F64="Disqualified"),"",IF($K64="","No next touch set",IF($K64&lt;TODAY(),"Overdue","OK"))))</f>
        <v/>
      </c>
    </row>
    <row r="65">
      <c r="H65" s="14" t="n"/>
      <c r="I65" s="14" t="n"/>
      <c r="K65" s="14" t="n"/>
      <c r="N65">
        <f>IF($A65="","",IF(OR($F65="Meeting booked",$F65="Converted to deal",$F65="Not now",$F65="Disqualified"),"",IF($K65="","No next touch set",IF($K65&lt;TODAY(),"Overdue","OK"))))</f>
        <v/>
      </c>
    </row>
    <row r="66">
      <c r="H66" s="14" t="n"/>
      <c r="I66" s="14" t="n"/>
      <c r="K66" s="14" t="n"/>
      <c r="N66">
        <f>IF($A66="","",IF(OR($F66="Meeting booked",$F66="Converted to deal",$F66="Not now",$F66="Disqualified"),"",IF($K66="","No next touch set",IF($K66&lt;TODAY(),"Overdue","OK"))))</f>
        <v/>
      </c>
    </row>
    <row r="67">
      <c r="H67" s="14" t="n"/>
      <c r="I67" s="14" t="n"/>
      <c r="K67" s="14" t="n"/>
      <c r="N67">
        <f>IF($A67="","",IF(OR($F67="Meeting booked",$F67="Converted to deal",$F67="Not now",$F67="Disqualified"),"",IF($K67="","No next touch set",IF($K67&lt;TODAY(),"Overdue","OK"))))</f>
        <v/>
      </c>
    </row>
    <row r="68">
      <c r="H68" s="14" t="n"/>
      <c r="I68" s="14" t="n"/>
      <c r="K68" s="14" t="n"/>
      <c r="N68">
        <f>IF($A68="","",IF(OR($F68="Meeting booked",$F68="Converted to deal",$F68="Not now",$F68="Disqualified"),"",IF($K68="","No next touch set",IF($K68&lt;TODAY(),"Overdue","OK"))))</f>
        <v/>
      </c>
    </row>
    <row r="69">
      <c r="H69" s="14" t="n"/>
      <c r="I69" s="14" t="n"/>
      <c r="K69" s="14" t="n"/>
      <c r="N69">
        <f>IF($A69="","",IF(OR($F69="Meeting booked",$F69="Converted to deal",$F69="Not now",$F69="Disqualified"),"",IF($K69="","No next touch set",IF($K69&lt;TODAY(),"Overdue","OK"))))</f>
        <v/>
      </c>
    </row>
    <row r="70">
      <c r="H70" s="14" t="n"/>
      <c r="I70" s="14" t="n"/>
      <c r="K70" s="14" t="n"/>
      <c r="N70">
        <f>IF($A70="","",IF(OR($F70="Meeting booked",$F70="Converted to deal",$F70="Not now",$F70="Disqualified"),"",IF($K70="","No next touch set",IF($K70&lt;TODAY(),"Overdue","OK"))))</f>
        <v/>
      </c>
    </row>
    <row r="71">
      <c r="H71" s="14" t="n"/>
      <c r="I71" s="14" t="n"/>
      <c r="K71" s="14" t="n"/>
      <c r="N71">
        <f>IF($A71="","",IF(OR($F71="Meeting booked",$F71="Converted to deal",$F71="Not now",$F71="Disqualified"),"",IF($K71="","No next touch set",IF($K71&lt;TODAY(),"Overdue","OK"))))</f>
        <v/>
      </c>
    </row>
    <row r="72">
      <c r="H72" s="14" t="n"/>
      <c r="I72" s="14" t="n"/>
      <c r="K72" s="14" t="n"/>
      <c r="N72">
        <f>IF($A72="","",IF(OR($F72="Meeting booked",$F72="Converted to deal",$F72="Not now",$F72="Disqualified"),"",IF($K72="","No next touch set",IF($K72&lt;TODAY(),"Overdue","OK"))))</f>
        <v/>
      </c>
    </row>
    <row r="73">
      <c r="H73" s="14" t="n"/>
      <c r="I73" s="14" t="n"/>
      <c r="K73" s="14" t="n"/>
      <c r="N73">
        <f>IF($A73="","",IF(OR($F73="Meeting booked",$F73="Converted to deal",$F73="Not now",$F73="Disqualified"),"",IF($K73="","No next touch set",IF($K73&lt;TODAY(),"Overdue","OK"))))</f>
        <v/>
      </c>
    </row>
    <row r="74">
      <c r="H74" s="14" t="n"/>
      <c r="I74" s="14" t="n"/>
      <c r="K74" s="14" t="n"/>
      <c r="N74">
        <f>IF($A74="","",IF(OR($F74="Meeting booked",$F74="Converted to deal",$F74="Not now",$F74="Disqualified"),"",IF($K74="","No next touch set",IF($K74&lt;TODAY(),"Overdue","OK"))))</f>
        <v/>
      </c>
    </row>
    <row r="75">
      <c r="H75" s="14" t="n"/>
      <c r="I75" s="14" t="n"/>
      <c r="K75" s="14" t="n"/>
      <c r="N75">
        <f>IF($A75="","",IF(OR($F75="Meeting booked",$F75="Converted to deal",$F75="Not now",$F75="Disqualified"),"",IF($K75="","No next touch set",IF($K75&lt;TODAY(),"Overdue","OK"))))</f>
        <v/>
      </c>
    </row>
    <row r="76">
      <c r="H76" s="14" t="n"/>
      <c r="I76" s="14" t="n"/>
      <c r="K76" s="14" t="n"/>
      <c r="N76">
        <f>IF($A76="","",IF(OR($F76="Meeting booked",$F76="Converted to deal",$F76="Not now",$F76="Disqualified"),"",IF($K76="","No next touch set",IF($K76&lt;TODAY(),"Overdue","OK"))))</f>
        <v/>
      </c>
    </row>
    <row r="77">
      <c r="H77" s="14" t="n"/>
      <c r="I77" s="14" t="n"/>
      <c r="K77" s="14" t="n"/>
      <c r="N77">
        <f>IF($A77="","",IF(OR($F77="Meeting booked",$F77="Converted to deal",$F77="Not now",$F77="Disqualified"),"",IF($K77="","No next touch set",IF($K77&lt;TODAY(),"Overdue","OK"))))</f>
        <v/>
      </c>
    </row>
    <row r="78">
      <c r="H78" s="14" t="n"/>
      <c r="I78" s="14" t="n"/>
      <c r="K78" s="14" t="n"/>
      <c r="N78">
        <f>IF($A78="","",IF(OR($F78="Meeting booked",$F78="Converted to deal",$F78="Not now",$F78="Disqualified"),"",IF($K78="","No next touch set",IF($K78&lt;TODAY(),"Overdue","OK"))))</f>
        <v/>
      </c>
    </row>
    <row r="79">
      <c r="H79" s="14" t="n"/>
      <c r="I79" s="14" t="n"/>
      <c r="K79" s="14" t="n"/>
      <c r="N79">
        <f>IF($A79="","",IF(OR($F79="Meeting booked",$F79="Converted to deal",$F79="Not now",$F79="Disqualified"),"",IF($K79="","No next touch set",IF($K79&lt;TODAY(),"Overdue","OK"))))</f>
        <v/>
      </c>
    </row>
    <row r="80">
      <c r="H80" s="14" t="n"/>
      <c r="I80" s="14" t="n"/>
      <c r="K80" s="14" t="n"/>
      <c r="N80">
        <f>IF($A80="","",IF(OR($F80="Meeting booked",$F80="Converted to deal",$F80="Not now",$F80="Disqualified"),"",IF($K80="","No next touch set",IF($K80&lt;TODAY(),"Overdue","OK"))))</f>
        <v/>
      </c>
    </row>
    <row r="81">
      <c r="H81" s="14" t="n"/>
      <c r="I81" s="14" t="n"/>
      <c r="K81" s="14" t="n"/>
      <c r="N81">
        <f>IF($A81="","",IF(OR($F81="Meeting booked",$F81="Converted to deal",$F81="Not now",$F81="Disqualified"),"",IF($K81="","No next touch set",IF($K81&lt;TODAY(),"Overdue","OK"))))</f>
        <v/>
      </c>
    </row>
    <row r="82">
      <c r="H82" s="14" t="n"/>
      <c r="I82" s="14" t="n"/>
      <c r="K82" s="14" t="n"/>
      <c r="N82">
        <f>IF($A82="","",IF(OR($F82="Meeting booked",$F82="Converted to deal",$F82="Not now",$F82="Disqualified"),"",IF($K82="","No next touch set",IF($K82&lt;TODAY(),"Overdue","OK"))))</f>
        <v/>
      </c>
    </row>
    <row r="83">
      <c r="H83" s="14" t="n"/>
      <c r="I83" s="14" t="n"/>
      <c r="K83" s="14" t="n"/>
      <c r="N83">
        <f>IF($A83="","",IF(OR($F83="Meeting booked",$F83="Converted to deal",$F83="Not now",$F83="Disqualified"),"",IF($K83="","No next touch set",IF($K83&lt;TODAY(),"Overdue","OK"))))</f>
        <v/>
      </c>
    </row>
    <row r="84">
      <c r="H84" s="14" t="n"/>
      <c r="I84" s="14" t="n"/>
      <c r="K84" s="14" t="n"/>
      <c r="N84">
        <f>IF($A84="","",IF(OR($F84="Meeting booked",$F84="Converted to deal",$F84="Not now",$F84="Disqualified"),"",IF($K84="","No next touch set",IF($K84&lt;TODAY(),"Overdue","OK"))))</f>
        <v/>
      </c>
    </row>
    <row r="85">
      <c r="H85" s="14" t="n"/>
      <c r="I85" s="14" t="n"/>
      <c r="K85" s="14" t="n"/>
      <c r="N85">
        <f>IF($A85="","",IF(OR($F85="Meeting booked",$F85="Converted to deal",$F85="Not now",$F85="Disqualified"),"",IF($K85="","No next touch set",IF($K85&lt;TODAY(),"Overdue","OK"))))</f>
        <v/>
      </c>
    </row>
    <row r="86">
      <c r="H86" s="14" t="n"/>
      <c r="I86" s="14" t="n"/>
      <c r="K86" s="14" t="n"/>
      <c r="N86">
        <f>IF($A86="","",IF(OR($F86="Meeting booked",$F86="Converted to deal",$F86="Not now",$F86="Disqualified"),"",IF($K86="","No next touch set",IF($K86&lt;TODAY(),"Overdue","OK"))))</f>
        <v/>
      </c>
    </row>
    <row r="87">
      <c r="H87" s="14" t="n"/>
      <c r="I87" s="14" t="n"/>
      <c r="K87" s="14" t="n"/>
      <c r="N87">
        <f>IF($A87="","",IF(OR($F87="Meeting booked",$F87="Converted to deal",$F87="Not now",$F87="Disqualified"),"",IF($K87="","No next touch set",IF($K87&lt;TODAY(),"Overdue","OK"))))</f>
        <v/>
      </c>
    </row>
    <row r="88">
      <c r="H88" s="14" t="n"/>
      <c r="I88" s="14" t="n"/>
      <c r="K88" s="14" t="n"/>
      <c r="N88">
        <f>IF($A88="","",IF(OR($F88="Meeting booked",$F88="Converted to deal",$F88="Not now",$F88="Disqualified"),"",IF($K88="","No next touch set",IF($K88&lt;TODAY(),"Overdue","OK"))))</f>
        <v/>
      </c>
    </row>
    <row r="89">
      <c r="H89" s="14" t="n"/>
      <c r="I89" s="14" t="n"/>
      <c r="K89" s="14" t="n"/>
      <c r="N89">
        <f>IF($A89="","",IF(OR($F89="Meeting booked",$F89="Converted to deal",$F89="Not now",$F89="Disqualified"),"",IF($K89="","No next touch set",IF($K89&lt;TODAY(),"Overdue","OK"))))</f>
        <v/>
      </c>
    </row>
    <row r="90">
      <c r="H90" s="14" t="n"/>
      <c r="I90" s="14" t="n"/>
      <c r="K90" s="14" t="n"/>
      <c r="N90">
        <f>IF($A90="","",IF(OR($F90="Meeting booked",$F90="Converted to deal",$F90="Not now",$F90="Disqualified"),"",IF($K90="","No next touch set",IF($K90&lt;TODAY(),"Overdue","OK"))))</f>
        <v/>
      </c>
    </row>
    <row r="91">
      <c r="H91" s="14" t="n"/>
      <c r="I91" s="14" t="n"/>
      <c r="K91" s="14" t="n"/>
      <c r="N91">
        <f>IF($A91="","",IF(OR($F91="Meeting booked",$F91="Converted to deal",$F91="Not now",$F91="Disqualified"),"",IF($K91="","No next touch set",IF($K91&lt;TODAY(),"Overdue","OK"))))</f>
        <v/>
      </c>
    </row>
    <row r="92">
      <c r="H92" s="14" t="n"/>
      <c r="I92" s="14" t="n"/>
      <c r="K92" s="14" t="n"/>
      <c r="N92">
        <f>IF($A92="","",IF(OR($F92="Meeting booked",$F92="Converted to deal",$F92="Not now",$F92="Disqualified"),"",IF($K92="","No next touch set",IF($K92&lt;TODAY(),"Overdue","OK"))))</f>
        <v/>
      </c>
    </row>
    <row r="93">
      <c r="H93" s="14" t="n"/>
      <c r="I93" s="14" t="n"/>
      <c r="K93" s="14" t="n"/>
      <c r="N93">
        <f>IF($A93="","",IF(OR($F93="Meeting booked",$F93="Converted to deal",$F93="Not now",$F93="Disqualified"),"",IF($K93="","No next touch set",IF($K93&lt;TODAY(),"Overdue","OK"))))</f>
        <v/>
      </c>
    </row>
    <row r="94">
      <c r="H94" s="14" t="n"/>
      <c r="I94" s="14" t="n"/>
      <c r="K94" s="14" t="n"/>
      <c r="N94">
        <f>IF($A94="","",IF(OR($F94="Meeting booked",$F94="Converted to deal",$F94="Not now",$F94="Disqualified"),"",IF($K94="","No next touch set",IF($K94&lt;TODAY(),"Overdue","OK"))))</f>
        <v/>
      </c>
    </row>
    <row r="95">
      <c r="H95" s="14" t="n"/>
      <c r="I95" s="14" t="n"/>
      <c r="K95" s="14" t="n"/>
      <c r="N95">
        <f>IF($A95="","",IF(OR($F95="Meeting booked",$F95="Converted to deal",$F95="Not now",$F95="Disqualified"),"",IF($K95="","No next touch set",IF($K95&lt;TODAY(),"Overdue","OK"))))</f>
        <v/>
      </c>
    </row>
    <row r="96">
      <c r="H96" s="14" t="n"/>
      <c r="I96" s="14" t="n"/>
      <c r="K96" s="14" t="n"/>
      <c r="N96">
        <f>IF($A96="","",IF(OR($F96="Meeting booked",$F96="Converted to deal",$F96="Not now",$F96="Disqualified"),"",IF($K96="","No next touch set",IF($K96&lt;TODAY(),"Overdue","OK"))))</f>
        <v/>
      </c>
    </row>
    <row r="97">
      <c r="H97" s="14" t="n"/>
      <c r="I97" s="14" t="n"/>
      <c r="K97" s="14" t="n"/>
      <c r="N97">
        <f>IF($A97="","",IF(OR($F97="Meeting booked",$F97="Converted to deal",$F97="Not now",$F97="Disqualified"),"",IF($K97="","No next touch set",IF($K97&lt;TODAY(),"Overdue","OK"))))</f>
        <v/>
      </c>
    </row>
    <row r="98">
      <c r="H98" s="14" t="n"/>
      <c r="I98" s="14" t="n"/>
      <c r="K98" s="14" t="n"/>
      <c r="N98">
        <f>IF($A98="","",IF(OR($F98="Meeting booked",$F98="Converted to deal",$F98="Not now",$F98="Disqualified"),"",IF($K98="","No next touch set",IF($K98&lt;TODAY(),"Overdue","OK"))))</f>
        <v/>
      </c>
    </row>
    <row r="99">
      <c r="H99" s="14" t="n"/>
      <c r="I99" s="14" t="n"/>
      <c r="K99" s="14" t="n"/>
      <c r="N99">
        <f>IF($A99="","",IF(OR($F99="Meeting booked",$F99="Converted to deal",$F99="Not now",$F99="Disqualified"),"",IF($K99="","No next touch set",IF($K99&lt;TODAY(),"Overdue","OK"))))</f>
        <v/>
      </c>
    </row>
    <row r="100">
      <c r="H100" s="14" t="n"/>
      <c r="I100" s="14" t="n"/>
      <c r="K100" s="14" t="n"/>
      <c r="N100">
        <f>IF($A100="","",IF(OR($F100="Meeting booked",$F100="Converted to deal",$F100="Not now",$F100="Disqualified"),"",IF($K100="","No next touch set",IF($K100&lt;TODAY(),"Overdue","OK"))))</f>
        <v/>
      </c>
    </row>
    <row r="101">
      <c r="H101" s="14" t="n"/>
      <c r="I101" s="14" t="n"/>
      <c r="K101" s="14" t="n"/>
      <c r="N101">
        <f>IF($A101="","",IF(OR($F101="Meeting booked",$F101="Converted to deal",$F101="Not now",$F101="Disqualified"),"",IF($K101="","No next touch set",IF($K101&lt;TODAY(),"Overdue","OK"))))</f>
        <v/>
      </c>
    </row>
    <row r="102">
      <c r="H102" s="14" t="n"/>
      <c r="I102" s="14" t="n"/>
      <c r="K102" s="14" t="n"/>
      <c r="N102">
        <f>IF($A102="","",IF(OR($F102="Meeting booked",$F102="Converted to deal",$F102="Not now",$F102="Disqualified"),"",IF($K102="","No next touch set",IF($K102&lt;TODAY(),"Overdue","OK"))))</f>
        <v/>
      </c>
    </row>
    <row r="103">
      <c r="H103" s="14" t="n"/>
      <c r="I103" s="14" t="n"/>
      <c r="K103" s="14" t="n"/>
      <c r="N103">
        <f>IF($A103="","",IF(OR($F103="Meeting booked",$F103="Converted to deal",$F103="Not now",$F103="Disqualified"),"",IF($K103="","No next touch set",IF($K103&lt;TODAY(),"Overdue","OK"))))</f>
        <v/>
      </c>
    </row>
    <row r="104">
      <c r="H104" s="14" t="n"/>
      <c r="I104" s="14" t="n"/>
      <c r="K104" s="14" t="n"/>
      <c r="N104">
        <f>IF($A104="","",IF(OR($F104="Meeting booked",$F104="Converted to deal",$F104="Not now",$F104="Disqualified"),"",IF($K104="","No next touch set",IF($K104&lt;TODAY(),"Overdue","OK"))))</f>
        <v/>
      </c>
    </row>
    <row r="105">
      <c r="H105" s="14" t="n"/>
      <c r="I105" s="14" t="n"/>
      <c r="K105" s="14" t="n"/>
      <c r="N105">
        <f>IF($A105="","",IF(OR($F105="Meeting booked",$F105="Converted to deal",$F105="Not now",$F105="Disqualified"),"",IF($K105="","No next touch set",IF($K105&lt;TODAY(),"Overdue","OK"))))</f>
        <v/>
      </c>
    </row>
    <row r="106">
      <c r="H106" s="14" t="n"/>
      <c r="I106" s="14" t="n"/>
      <c r="K106" s="14" t="n"/>
      <c r="N106">
        <f>IF($A106="","",IF(OR($F106="Meeting booked",$F106="Converted to deal",$F106="Not now",$F106="Disqualified"),"",IF($K106="","No next touch set",IF($K106&lt;TODAY(),"Overdue","OK"))))</f>
        <v/>
      </c>
    </row>
    <row r="107">
      <c r="H107" s="14" t="n"/>
      <c r="I107" s="14" t="n"/>
      <c r="K107" s="14" t="n"/>
      <c r="N107">
        <f>IF($A107="","",IF(OR($F107="Meeting booked",$F107="Converted to deal",$F107="Not now",$F107="Disqualified"),"",IF($K107="","No next touch set",IF($K107&lt;TODAY(),"Overdue","OK"))))</f>
        <v/>
      </c>
    </row>
    <row r="108">
      <c r="H108" s="14" t="n"/>
      <c r="I108" s="14" t="n"/>
      <c r="K108" s="14" t="n"/>
      <c r="N108">
        <f>IF($A108="","",IF(OR($F108="Meeting booked",$F108="Converted to deal",$F108="Not now",$F108="Disqualified"),"",IF($K108="","No next touch set",IF($K108&lt;TODAY(),"Overdue","OK"))))</f>
        <v/>
      </c>
    </row>
    <row r="109">
      <c r="H109" s="14" t="n"/>
      <c r="I109" s="14" t="n"/>
      <c r="K109" s="14" t="n"/>
      <c r="N109">
        <f>IF($A109="","",IF(OR($F109="Meeting booked",$F109="Converted to deal",$F109="Not now",$F109="Disqualified"),"",IF($K109="","No next touch set",IF($K109&lt;TODAY(),"Overdue","OK"))))</f>
        <v/>
      </c>
    </row>
    <row r="110">
      <c r="H110" s="14" t="n"/>
      <c r="I110" s="14" t="n"/>
      <c r="K110" s="14" t="n"/>
      <c r="N110">
        <f>IF($A110="","",IF(OR($F110="Meeting booked",$F110="Converted to deal",$F110="Not now",$F110="Disqualified"),"",IF($K110="","No next touch set",IF($K110&lt;TODAY(),"Overdue","OK"))))</f>
        <v/>
      </c>
    </row>
    <row r="111">
      <c r="H111" s="14" t="n"/>
      <c r="I111" s="14" t="n"/>
      <c r="K111" s="14" t="n"/>
      <c r="N111">
        <f>IF($A111="","",IF(OR($F111="Meeting booked",$F111="Converted to deal",$F111="Not now",$F111="Disqualified"),"",IF($K111="","No next touch set",IF($K111&lt;TODAY(),"Overdue","OK"))))</f>
        <v/>
      </c>
    </row>
    <row r="112">
      <c r="H112" s="14" t="n"/>
      <c r="I112" s="14" t="n"/>
      <c r="K112" s="14" t="n"/>
      <c r="N112">
        <f>IF($A112="","",IF(OR($F112="Meeting booked",$F112="Converted to deal",$F112="Not now",$F112="Disqualified"),"",IF($K112="","No next touch set",IF($K112&lt;TODAY(),"Overdue","OK"))))</f>
        <v/>
      </c>
    </row>
    <row r="113">
      <c r="H113" s="14" t="n"/>
      <c r="I113" s="14" t="n"/>
      <c r="K113" s="14" t="n"/>
      <c r="N113">
        <f>IF($A113="","",IF(OR($F113="Meeting booked",$F113="Converted to deal",$F113="Not now",$F113="Disqualified"),"",IF($K113="","No next touch set",IF($K113&lt;TODAY(),"Overdue","OK"))))</f>
        <v/>
      </c>
    </row>
    <row r="114">
      <c r="H114" s="14" t="n"/>
      <c r="I114" s="14" t="n"/>
      <c r="K114" s="14" t="n"/>
      <c r="N114">
        <f>IF($A114="","",IF(OR($F114="Meeting booked",$F114="Converted to deal",$F114="Not now",$F114="Disqualified"),"",IF($K114="","No next touch set",IF($K114&lt;TODAY(),"Overdue","OK"))))</f>
        <v/>
      </c>
    </row>
    <row r="115">
      <c r="H115" s="14" t="n"/>
      <c r="I115" s="14" t="n"/>
      <c r="K115" s="14" t="n"/>
      <c r="N115">
        <f>IF($A115="","",IF(OR($F115="Meeting booked",$F115="Converted to deal",$F115="Not now",$F115="Disqualified"),"",IF($K115="","No next touch set",IF($K115&lt;TODAY(),"Overdue","OK"))))</f>
        <v/>
      </c>
    </row>
    <row r="116">
      <c r="H116" s="14" t="n"/>
      <c r="I116" s="14" t="n"/>
      <c r="K116" s="14" t="n"/>
      <c r="N116">
        <f>IF($A116="","",IF(OR($F116="Meeting booked",$F116="Converted to deal",$F116="Not now",$F116="Disqualified"),"",IF($K116="","No next touch set",IF($K116&lt;TODAY(),"Overdue","OK"))))</f>
        <v/>
      </c>
    </row>
    <row r="117">
      <c r="H117" s="14" t="n"/>
      <c r="I117" s="14" t="n"/>
      <c r="K117" s="14" t="n"/>
      <c r="N117">
        <f>IF($A117="","",IF(OR($F117="Meeting booked",$F117="Converted to deal",$F117="Not now",$F117="Disqualified"),"",IF($K117="","No next touch set",IF($K117&lt;TODAY(),"Overdue","OK"))))</f>
        <v/>
      </c>
    </row>
    <row r="118">
      <c r="H118" s="14" t="n"/>
      <c r="I118" s="14" t="n"/>
      <c r="K118" s="14" t="n"/>
      <c r="N118">
        <f>IF($A118="","",IF(OR($F118="Meeting booked",$F118="Converted to deal",$F118="Not now",$F118="Disqualified"),"",IF($K118="","No next touch set",IF($K118&lt;TODAY(),"Overdue","OK"))))</f>
        <v/>
      </c>
    </row>
    <row r="119">
      <c r="H119" s="14" t="n"/>
      <c r="I119" s="14" t="n"/>
      <c r="K119" s="14" t="n"/>
      <c r="N119">
        <f>IF($A119="","",IF(OR($F119="Meeting booked",$F119="Converted to deal",$F119="Not now",$F119="Disqualified"),"",IF($K119="","No next touch set",IF($K119&lt;TODAY(),"Overdue","OK"))))</f>
        <v/>
      </c>
    </row>
    <row r="120">
      <c r="H120" s="14" t="n"/>
      <c r="I120" s="14" t="n"/>
      <c r="K120" s="14" t="n"/>
      <c r="N120">
        <f>IF($A120="","",IF(OR($F120="Meeting booked",$F120="Converted to deal",$F120="Not now",$F120="Disqualified"),"",IF($K120="","No next touch set",IF($K120&lt;TODAY(),"Overdue","OK"))))</f>
        <v/>
      </c>
    </row>
    <row r="121">
      <c r="H121" s="14" t="n"/>
      <c r="I121" s="14" t="n"/>
      <c r="K121" s="14" t="n"/>
      <c r="N121">
        <f>IF($A121="","",IF(OR($F121="Meeting booked",$F121="Converted to deal",$F121="Not now",$F121="Disqualified"),"",IF($K121="","No next touch set",IF($K121&lt;TODAY(),"Overdue","OK"))))</f>
        <v/>
      </c>
    </row>
    <row r="122">
      <c r="H122" s="14" t="n"/>
      <c r="I122" s="14" t="n"/>
      <c r="K122" s="14" t="n"/>
      <c r="N122">
        <f>IF($A122="","",IF(OR($F122="Meeting booked",$F122="Converted to deal",$F122="Not now",$F122="Disqualified"),"",IF($K122="","No next touch set",IF($K122&lt;TODAY(),"Overdue","OK"))))</f>
        <v/>
      </c>
    </row>
    <row r="123">
      <c r="H123" s="14" t="n"/>
      <c r="I123" s="14" t="n"/>
      <c r="K123" s="14" t="n"/>
      <c r="N123">
        <f>IF($A123="","",IF(OR($F123="Meeting booked",$F123="Converted to deal",$F123="Not now",$F123="Disqualified"),"",IF($K123="","No next touch set",IF($K123&lt;TODAY(),"Overdue","OK"))))</f>
        <v/>
      </c>
    </row>
    <row r="124">
      <c r="H124" s="14" t="n"/>
      <c r="I124" s="14" t="n"/>
      <c r="K124" s="14" t="n"/>
      <c r="N124">
        <f>IF($A124="","",IF(OR($F124="Meeting booked",$F124="Converted to deal",$F124="Not now",$F124="Disqualified"),"",IF($K124="","No next touch set",IF($K124&lt;TODAY(),"Overdue","OK"))))</f>
        <v/>
      </c>
    </row>
    <row r="125">
      <c r="H125" s="14" t="n"/>
      <c r="I125" s="14" t="n"/>
      <c r="K125" s="14" t="n"/>
      <c r="N125">
        <f>IF($A125="","",IF(OR($F125="Meeting booked",$F125="Converted to deal",$F125="Not now",$F125="Disqualified"),"",IF($K125="","No next touch set",IF($K125&lt;TODAY(),"Overdue","OK"))))</f>
        <v/>
      </c>
    </row>
    <row r="126">
      <c r="H126" s="14" t="n"/>
      <c r="I126" s="14" t="n"/>
      <c r="K126" s="14" t="n"/>
      <c r="N126">
        <f>IF($A126="","",IF(OR($F126="Meeting booked",$F126="Converted to deal",$F126="Not now",$F126="Disqualified"),"",IF($K126="","No next touch set",IF($K126&lt;TODAY(),"Overdue","OK"))))</f>
        <v/>
      </c>
    </row>
    <row r="127">
      <c r="H127" s="14" t="n"/>
      <c r="I127" s="14" t="n"/>
      <c r="K127" s="14" t="n"/>
      <c r="N127">
        <f>IF($A127="","",IF(OR($F127="Meeting booked",$F127="Converted to deal",$F127="Not now",$F127="Disqualified"),"",IF($K127="","No next touch set",IF($K127&lt;TODAY(),"Overdue","OK"))))</f>
        <v/>
      </c>
    </row>
    <row r="128">
      <c r="H128" s="14" t="n"/>
      <c r="I128" s="14" t="n"/>
      <c r="K128" s="14" t="n"/>
      <c r="N128">
        <f>IF($A128="","",IF(OR($F128="Meeting booked",$F128="Converted to deal",$F128="Not now",$F128="Disqualified"),"",IF($K128="","No next touch set",IF($K128&lt;TODAY(),"Overdue","OK"))))</f>
        <v/>
      </c>
    </row>
    <row r="129">
      <c r="H129" s="14" t="n"/>
      <c r="I129" s="14" t="n"/>
      <c r="K129" s="14" t="n"/>
      <c r="N129">
        <f>IF($A129="","",IF(OR($F129="Meeting booked",$F129="Converted to deal",$F129="Not now",$F129="Disqualified"),"",IF($K129="","No next touch set",IF($K129&lt;TODAY(),"Overdue","OK"))))</f>
        <v/>
      </c>
    </row>
    <row r="130">
      <c r="H130" s="14" t="n"/>
      <c r="I130" s="14" t="n"/>
      <c r="K130" s="14" t="n"/>
      <c r="N130">
        <f>IF($A130="","",IF(OR($F130="Meeting booked",$F130="Converted to deal",$F130="Not now",$F130="Disqualified"),"",IF($K130="","No next touch set",IF($K130&lt;TODAY(),"Overdue","OK"))))</f>
        <v/>
      </c>
    </row>
    <row r="131">
      <c r="H131" s="14" t="n"/>
      <c r="I131" s="14" t="n"/>
      <c r="K131" s="14" t="n"/>
      <c r="N131">
        <f>IF($A131="","",IF(OR($F131="Meeting booked",$F131="Converted to deal",$F131="Not now",$F131="Disqualified"),"",IF($K131="","No next touch set",IF($K131&lt;TODAY(),"Overdue","OK"))))</f>
        <v/>
      </c>
    </row>
    <row r="132">
      <c r="H132" s="14" t="n"/>
      <c r="I132" s="14" t="n"/>
      <c r="K132" s="14" t="n"/>
      <c r="N132">
        <f>IF($A132="","",IF(OR($F132="Meeting booked",$F132="Converted to deal",$F132="Not now",$F132="Disqualified"),"",IF($K132="","No next touch set",IF($K132&lt;TODAY(),"Overdue","OK"))))</f>
        <v/>
      </c>
    </row>
    <row r="133">
      <c r="H133" s="14" t="n"/>
      <c r="I133" s="14" t="n"/>
      <c r="K133" s="14" t="n"/>
      <c r="N133">
        <f>IF($A133="","",IF(OR($F133="Meeting booked",$F133="Converted to deal",$F133="Not now",$F133="Disqualified"),"",IF($K133="","No next touch set",IF($K133&lt;TODAY(),"Overdue","OK"))))</f>
        <v/>
      </c>
    </row>
    <row r="134">
      <c r="H134" s="14" t="n"/>
      <c r="I134" s="14" t="n"/>
      <c r="K134" s="14" t="n"/>
      <c r="N134">
        <f>IF($A134="","",IF(OR($F134="Meeting booked",$F134="Converted to deal",$F134="Not now",$F134="Disqualified"),"",IF($K134="","No next touch set",IF($K134&lt;TODAY(),"Overdue","OK"))))</f>
        <v/>
      </c>
    </row>
    <row r="135">
      <c r="H135" s="14" t="n"/>
      <c r="I135" s="14" t="n"/>
      <c r="K135" s="14" t="n"/>
      <c r="N135">
        <f>IF($A135="","",IF(OR($F135="Meeting booked",$F135="Converted to deal",$F135="Not now",$F135="Disqualified"),"",IF($K135="","No next touch set",IF($K135&lt;TODAY(),"Overdue","OK"))))</f>
        <v/>
      </c>
    </row>
    <row r="136">
      <c r="H136" s="14" t="n"/>
      <c r="I136" s="14" t="n"/>
      <c r="K136" s="14" t="n"/>
      <c r="N136">
        <f>IF($A136="","",IF(OR($F136="Meeting booked",$F136="Converted to deal",$F136="Not now",$F136="Disqualified"),"",IF($K136="","No next touch set",IF($K136&lt;TODAY(),"Overdue","OK"))))</f>
        <v/>
      </c>
    </row>
    <row r="137">
      <c r="H137" s="14" t="n"/>
      <c r="I137" s="14" t="n"/>
      <c r="K137" s="14" t="n"/>
      <c r="N137">
        <f>IF($A137="","",IF(OR($F137="Meeting booked",$F137="Converted to deal",$F137="Not now",$F137="Disqualified"),"",IF($K137="","No next touch set",IF($K137&lt;TODAY(),"Overdue","OK"))))</f>
        <v/>
      </c>
    </row>
    <row r="138">
      <c r="H138" s="14" t="n"/>
      <c r="I138" s="14" t="n"/>
      <c r="K138" s="14" t="n"/>
      <c r="N138">
        <f>IF($A138="","",IF(OR($F138="Meeting booked",$F138="Converted to deal",$F138="Not now",$F138="Disqualified"),"",IF($K138="","No next touch set",IF($K138&lt;TODAY(),"Overdue","OK"))))</f>
        <v/>
      </c>
    </row>
    <row r="139">
      <c r="H139" s="14" t="n"/>
      <c r="I139" s="14" t="n"/>
      <c r="K139" s="14" t="n"/>
      <c r="N139">
        <f>IF($A139="","",IF(OR($F139="Meeting booked",$F139="Converted to deal",$F139="Not now",$F139="Disqualified"),"",IF($K139="","No next touch set",IF($K139&lt;TODAY(),"Overdue","OK"))))</f>
        <v/>
      </c>
    </row>
    <row r="140">
      <c r="H140" s="14" t="n"/>
      <c r="I140" s="14" t="n"/>
      <c r="K140" s="14" t="n"/>
      <c r="N140">
        <f>IF($A140="","",IF(OR($F140="Meeting booked",$F140="Converted to deal",$F140="Not now",$F140="Disqualified"),"",IF($K140="","No next touch set",IF($K140&lt;TODAY(),"Overdue","OK"))))</f>
        <v/>
      </c>
    </row>
    <row r="141">
      <c r="H141" s="14" t="n"/>
      <c r="I141" s="14" t="n"/>
      <c r="K141" s="14" t="n"/>
      <c r="N141">
        <f>IF($A141="","",IF(OR($F141="Meeting booked",$F141="Converted to deal",$F141="Not now",$F141="Disqualified"),"",IF($K141="","No next touch set",IF($K141&lt;TODAY(),"Overdue","OK"))))</f>
        <v/>
      </c>
    </row>
    <row r="142">
      <c r="H142" s="14" t="n"/>
      <c r="I142" s="14" t="n"/>
      <c r="K142" s="14" t="n"/>
      <c r="N142">
        <f>IF($A142="","",IF(OR($F142="Meeting booked",$F142="Converted to deal",$F142="Not now",$F142="Disqualified"),"",IF($K142="","No next touch set",IF($K142&lt;TODAY(),"Overdue","OK"))))</f>
        <v/>
      </c>
    </row>
    <row r="143">
      <c r="H143" s="14" t="n"/>
      <c r="I143" s="14" t="n"/>
      <c r="K143" s="14" t="n"/>
      <c r="N143">
        <f>IF($A143="","",IF(OR($F143="Meeting booked",$F143="Converted to deal",$F143="Not now",$F143="Disqualified"),"",IF($K143="","No next touch set",IF($K143&lt;TODAY(),"Overdue","OK"))))</f>
        <v/>
      </c>
    </row>
    <row r="144">
      <c r="H144" s="14" t="n"/>
      <c r="I144" s="14" t="n"/>
      <c r="K144" s="14" t="n"/>
      <c r="N144">
        <f>IF($A144="","",IF(OR($F144="Meeting booked",$F144="Converted to deal",$F144="Not now",$F144="Disqualified"),"",IF($K144="","No next touch set",IF($K144&lt;TODAY(),"Overdue","OK"))))</f>
        <v/>
      </c>
    </row>
    <row r="145">
      <c r="H145" s="14" t="n"/>
      <c r="I145" s="14" t="n"/>
      <c r="K145" s="14" t="n"/>
      <c r="N145">
        <f>IF($A145="","",IF(OR($F145="Meeting booked",$F145="Converted to deal",$F145="Not now",$F145="Disqualified"),"",IF($K145="","No next touch set",IF($K145&lt;TODAY(),"Overdue","OK"))))</f>
        <v/>
      </c>
    </row>
    <row r="146">
      <c r="H146" s="14" t="n"/>
      <c r="I146" s="14" t="n"/>
      <c r="K146" s="14" t="n"/>
      <c r="N146">
        <f>IF($A146="","",IF(OR($F146="Meeting booked",$F146="Converted to deal",$F146="Not now",$F146="Disqualified"),"",IF($K146="","No next touch set",IF($K146&lt;TODAY(),"Overdue","OK"))))</f>
        <v/>
      </c>
    </row>
    <row r="147">
      <c r="H147" s="14" t="n"/>
      <c r="I147" s="14" t="n"/>
      <c r="K147" s="14" t="n"/>
      <c r="N147">
        <f>IF($A147="","",IF(OR($F147="Meeting booked",$F147="Converted to deal",$F147="Not now",$F147="Disqualified"),"",IF($K147="","No next touch set",IF($K147&lt;TODAY(),"Overdue","OK"))))</f>
        <v/>
      </c>
    </row>
    <row r="148">
      <c r="H148" s="14" t="n"/>
      <c r="I148" s="14" t="n"/>
      <c r="K148" s="14" t="n"/>
      <c r="N148">
        <f>IF($A148="","",IF(OR($F148="Meeting booked",$F148="Converted to deal",$F148="Not now",$F148="Disqualified"),"",IF($K148="","No next touch set",IF($K148&lt;TODAY(),"Overdue","OK"))))</f>
        <v/>
      </c>
    </row>
    <row r="149">
      <c r="H149" s="14" t="n"/>
      <c r="I149" s="14" t="n"/>
      <c r="K149" s="14" t="n"/>
      <c r="N149">
        <f>IF($A149="","",IF(OR($F149="Meeting booked",$F149="Converted to deal",$F149="Not now",$F149="Disqualified"),"",IF($K149="","No next touch set",IF($K149&lt;TODAY(),"Overdue","OK"))))</f>
        <v/>
      </c>
    </row>
    <row r="150">
      <c r="H150" s="14" t="n"/>
      <c r="I150" s="14" t="n"/>
      <c r="K150" s="14" t="n"/>
      <c r="N150">
        <f>IF($A150="","",IF(OR($F150="Meeting booked",$F150="Converted to deal",$F150="Not now",$F150="Disqualified"),"",IF($K150="","No next touch set",IF($K150&lt;TODAY(),"Overdue","OK"))))</f>
        <v/>
      </c>
    </row>
    <row r="151">
      <c r="H151" s="14" t="n"/>
      <c r="I151" s="14" t="n"/>
      <c r="K151" s="14" t="n"/>
      <c r="N151">
        <f>IF($A151="","",IF(OR($F151="Meeting booked",$F151="Converted to deal",$F151="Not now",$F151="Disqualified"),"",IF($K151="","No next touch set",IF($K151&lt;TODAY(),"Overdue","OK"))))</f>
        <v/>
      </c>
    </row>
    <row r="152">
      <c r="H152" s="14" t="n"/>
      <c r="I152" s="14" t="n"/>
      <c r="K152" s="14" t="n"/>
      <c r="N152">
        <f>IF($A152="","",IF(OR($F152="Meeting booked",$F152="Converted to deal",$F152="Not now",$F152="Disqualified"),"",IF($K152="","No next touch set",IF($K152&lt;TODAY(),"Overdue","OK"))))</f>
        <v/>
      </c>
    </row>
    <row r="153">
      <c r="H153" s="14" t="n"/>
      <c r="I153" s="14" t="n"/>
      <c r="K153" s="14" t="n"/>
      <c r="N153">
        <f>IF($A153="","",IF(OR($F153="Meeting booked",$F153="Converted to deal",$F153="Not now",$F153="Disqualified"),"",IF($K153="","No next touch set",IF($K153&lt;TODAY(),"Overdue","OK"))))</f>
        <v/>
      </c>
    </row>
    <row r="154">
      <c r="H154" s="14" t="n"/>
      <c r="I154" s="14" t="n"/>
      <c r="K154" s="14" t="n"/>
      <c r="N154">
        <f>IF($A154="","",IF(OR($F154="Meeting booked",$F154="Converted to deal",$F154="Not now",$F154="Disqualified"),"",IF($K154="","No next touch set",IF($K154&lt;TODAY(),"Overdue","OK"))))</f>
        <v/>
      </c>
    </row>
    <row r="155">
      <c r="H155" s="14" t="n"/>
      <c r="I155" s="14" t="n"/>
      <c r="K155" s="14" t="n"/>
      <c r="N155">
        <f>IF($A155="","",IF(OR($F155="Meeting booked",$F155="Converted to deal",$F155="Not now",$F155="Disqualified"),"",IF($K155="","No next touch set",IF($K155&lt;TODAY(),"Overdue","OK"))))</f>
        <v/>
      </c>
    </row>
    <row r="156">
      <c r="H156" s="14" t="n"/>
      <c r="I156" s="14" t="n"/>
      <c r="K156" s="14" t="n"/>
      <c r="N156">
        <f>IF($A156="","",IF(OR($F156="Meeting booked",$F156="Converted to deal",$F156="Not now",$F156="Disqualified"),"",IF($K156="","No next touch set",IF($K156&lt;TODAY(),"Overdue","OK"))))</f>
        <v/>
      </c>
    </row>
    <row r="157">
      <c r="H157" s="14" t="n"/>
      <c r="I157" s="14" t="n"/>
      <c r="K157" s="14" t="n"/>
      <c r="N157">
        <f>IF($A157="","",IF(OR($F157="Meeting booked",$F157="Converted to deal",$F157="Not now",$F157="Disqualified"),"",IF($K157="","No next touch set",IF($K157&lt;TODAY(),"Overdue","OK"))))</f>
        <v/>
      </c>
    </row>
    <row r="158">
      <c r="H158" s="14" t="n"/>
      <c r="I158" s="14" t="n"/>
      <c r="K158" s="14" t="n"/>
      <c r="N158">
        <f>IF($A158="","",IF(OR($F158="Meeting booked",$F158="Converted to deal",$F158="Not now",$F158="Disqualified"),"",IF($K158="","No next touch set",IF($K158&lt;TODAY(),"Overdue","OK"))))</f>
        <v/>
      </c>
    </row>
    <row r="159">
      <c r="H159" s="14" t="n"/>
      <c r="I159" s="14" t="n"/>
      <c r="K159" s="14" t="n"/>
      <c r="N159">
        <f>IF($A159="","",IF(OR($F159="Meeting booked",$F159="Converted to deal",$F159="Not now",$F159="Disqualified"),"",IF($K159="","No next touch set",IF($K159&lt;TODAY(),"Overdue","OK"))))</f>
        <v/>
      </c>
    </row>
    <row r="160">
      <c r="H160" s="14" t="n"/>
      <c r="I160" s="14" t="n"/>
      <c r="K160" s="14" t="n"/>
      <c r="N160">
        <f>IF($A160="","",IF(OR($F160="Meeting booked",$F160="Converted to deal",$F160="Not now",$F160="Disqualified"),"",IF($K160="","No next touch set",IF($K160&lt;TODAY(),"Overdue","OK"))))</f>
        <v/>
      </c>
    </row>
    <row r="161">
      <c r="H161" s="14" t="n"/>
      <c r="I161" s="14" t="n"/>
      <c r="K161" s="14" t="n"/>
      <c r="N161">
        <f>IF($A161="","",IF(OR($F161="Meeting booked",$F161="Converted to deal",$F161="Not now",$F161="Disqualified"),"",IF($K161="","No next touch set",IF($K161&lt;TODAY(),"Overdue","OK"))))</f>
        <v/>
      </c>
    </row>
    <row r="162">
      <c r="H162" s="14" t="n"/>
      <c r="I162" s="14" t="n"/>
      <c r="K162" s="14" t="n"/>
      <c r="N162">
        <f>IF($A162="","",IF(OR($F162="Meeting booked",$F162="Converted to deal",$F162="Not now",$F162="Disqualified"),"",IF($K162="","No next touch set",IF($K162&lt;TODAY(),"Overdue","OK"))))</f>
        <v/>
      </c>
    </row>
    <row r="163">
      <c r="H163" s="14" t="n"/>
      <c r="I163" s="14" t="n"/>
      <c r="K163" s="14" t="n"/>
      <c r="N163">
        <f>IF($A163="","",IF(OR($F163="Meeting booked",$F163="Converted to deal",$F163="Not now",$F163="Disqualified"),"",IF($K163="","No next touch set",IF($K163&lt;TODAY(),"Overdue","OK"))))</f>
        <v/>
      </c>
    </row>
    <row r="164">
      <c r="H164" s="14" t="n"/>
      <c r="I164" s="14" t="n"/>
      <c r="K164" s="14" t="n"/>
      <c r="N164">
        <f>IF($A164="","",IF(OR($F164="Meeting booked",$F164="Converted to deal",$F164="Not now",$F164="Disqualified"),"",IF($K164="","No next touch set",IF($K164&lt;TODAY(),"Overdue","OK"))))</f>
        <v/>
      </c>
    </row>
    <row r="165">
      <c r="H165" s="14" t="n"/>
      <c r="I165" s="14" t="n"/>
      <c r="K165" s="14" t="n"/>
      <c r="N165">
        <f>IF($A165="","",IF(OR($F165="Meeting booked",$F165="Converted to deal",$F165="Not now",$F165="Disqualified"),"",IF($K165="","No next touch set",IF($K165&lt;TODAY(),"Overdue","OK"))))</f>
        <v/>
      </c>
    </row>
    <row r="166">
      <c r="H166" s="14" t="n"/>
      <c r="I166" s="14" t="n"/>
      <c r="K166" s="14" t="n"/>
      <c r="N166">
        <f>IF($A166="","",IF(OR($F166="Meeting booked",$F166="Converted to deal",$F166="Not now",$F166="Disqualified"),"",IF($K166="","No next touch set",IF($K166&lt;TODAY(),"Overdue","OK"))))</f>
        <v/>
      </c>
    </row>
    <row r="167">
      <c r="H167" s="14" t="n"/>
      <c r="I167" s="14" t="n"/>
      <c r="K167" s="14" t="n"/>
      <c r="N167">
        <f>IF($A167="","",IF(OR($F167="Meeting booked",$F167="Converted to deal",$F167="Not now",$F167="Disqualified"),"",IF($K167="","No next touch set",IF($K167&lt;TODAY(),"Overdue","OK"))))</f>
        <v/>
      </c>
    </row>
    <row r="168">
      <c r="H168" s="14" t="n"/>
      <c r="I168" s="14" t="n"/>
      <c r="K168" s="14" t="n"/>
      <c r="N168">
        <f>IF($A168="","",IF(OR($F168="Meeting booked",$F168="Converted to deal",$F168="Not now",$F168="Disqualified"),"",IF($K168="","No next touch set",IF($K168&lt;TODAY(),"Overdue","OK"))))</f>
        <v/>
      </c>
    </row>
    <row r="169">
      <c r="H169" s="14" t="n"/>
      <c r="I169" s="14" t="n"/>
      <c r="K169" s="14" t="n"/>
      <c r="N169">
        <f>IF($A169="","",IF(OR($F169="Meeting booked",$F169="Converted to deal",$F169="Not now",$F169="Disqualified"),"",IF($K169="","No next touch set",IF($K169&lt;TODAY(),"Overdue","OK"))))</f>
        <v/>
      </c>
    </row>
    <row r="170">
      <c r="H170" s="14" t="n"/>
      <c r="I170" s="14" t="n"/>
      <c r="K170" s="14" t="n"/>
      <c r="N170">
        <f>IF($A170="","",IF(OR($F170="Meeting booked",$F170="Converted to deal",$F170="Not now",$F170="Disqualified"),"",IF($K170="","No next touch set",IF($K170&lt;TODAY(),"Overdue","OK"))))</f>
        <v/>
      </c>
    </row>
    <row r="171">
      <c r="H171" s="14" t="n"/>
      <c r="I171" s="14" t="n"/>
      <c r="K171" s="14" t="n"/>
      <c r="N171">
        <f>IF($A171="","",IF(OR($F171="Meeting booked",$F171="Converted to deal",$F171="Not now",$F171="Disqualified"),"",IF($K171="","No next touch set",IF($K171&lt;TODAY(),"Overdue","OK"))))</f>
        <v/>
      </c>
    </row>
    <row r="172">
      <c r="H172" s="14" t="n"/>
      <c r="I172" s="14" t="n"/>
      <c r="K172" s="14" t="n"/>
      <c r="N172">
        <f>IF($A172="","",IF(OR($F172="Meeting booked",$F172="Converted to deal",$F172="Not now",$F172="Disqualified"),"",IF($K172="","No next touch set",IF($K172&lt;TODAY(),"Overdue","OK"))))</f>
        <v/>
      </c>
    </row>
    <row r="173">
      <c r="H173" s="14" t="n"/>
      <c r="I173" s="14" t="n"/>
      <c r="K173" s="14" t="n"/>
      <c r="N173">
        <f>IF($A173="","",IF(OR($F173="Meeting booked",$F173="Converted to deal",$F173="Not now",$F173="Disqualified"),"",IF($K173="","No next touch set",IF($K173&lt;TODAY(),"Overdue","OK"))))</f>
        <v/>
      </c>
    </row>
    <row r="174">
      <c r="H174" s="14" t="n"/>
      <c r="I174" s="14" t="n"/>
      <c r="K174" s="14" t="n"/>
      <c r="N174">
        <f>IF($A174="","",IF(OR($F174="Meeting booked",$F174="Converted to deal",$F174="Not now",$F174="Disqualified"),"",IF($K174="","No next touch set",IF($K174&lt;TODAY(),"Overdue","OK"))))</f>
        <v/>
      </c>
    </row>
    <row r="175">
      <c r="H175" s="14" t="n"/>
      <c r="I175" s="14" t="n"/>
      <c r="K175" s="14" t="n"/>
      <c r="N175">
        <f>IF($A175="","",IF(OR($F175="Meeting booked",$F175="Converted to deal",$F175="Not now",$F175="Disqualified"),"",IF($K175="","No next touch set",IF($K175&lt;TODAY(),"Overdue","OK"))))</f>
        <v/>
      </c>
    </row>
    <row r="176">
      <c r="H176" s="14" t="n"/>
      <c r="I176" s="14" t="n"/>
      <c r="K176" s="14" t="n"/>
      <c r="N176">
        <f>IF($A176="","",IF(OR($F176="Meeting booked",$F176="Converted to deal",$F176="Not now",$F176="Disqualified"),"",IF($K176="","No next touch set",IF($K176&lt;TODAY(),"Overdue","OK"))))</f>
        <v/>
      </c>
    </row>
    <row r="177">
      <c r="H177" s="14" t="n"/>
      <c r="I177" s="14" t="n"/>
      <c r="K177" s="14" t="n"/>
      <c r="N177">
        <f>IF($A177="","",IF(OR($F177="Meeting booked",$F177="Converted to deal",$F177="Not now",$F177="Disqualified"),"",IF($K177="","No next touch set",IF($K177&lt;TODAY(),"Overdue","OK"))))</f>
        <v/>
      </c>
    </row>
    <row r="178">
      <c r="H178" s="14" t="n"/>
      <c r="I178" s="14" t="n"/>
      <c r="K178" s="14" t="n"/>
      <c r="N178">
        <f>IF($A178="","",IF(OR($F178="Meeting booked",$F178="Converted to deal",$F178="Not now",$F178="Disqualified"),"",IF($K178="","No next touch set",IF($K178&lt;TODAY(),"Overdue","OK"))))</f>
        <v/>
      </c>
    </row>
    <row r="179">
      <c r="H179" s="14" t="n"/>
      <c r="I179" s="14" t="n"/>
      <c r="K179" s="14" t="n"/>
      <c r="N179">
        <f>IF($A179="","",IF(OR($F179="Meeting booked",$F179="Converted to deal",$F179="Not now",$F179="Disqualified"),"",IF($K179="","No next touch set",IF($K179&lt;TODAY(),"Overdue","OK"))))</f>
        <v/>
      </c>
    </row>
    <row r="180">
      <c r="H180" s="14" t="n"/>
      <c r="I180" s="14" t="n"/>
      <c r="K180" s="14" t="n"/>
      <c r="N180">
        <f>IF($A180="","",IF(OR($F180="Meeting booked",$F180="Converted to deal",$F180="Not now",$F180="Disqualified"),"",IF($K180="","No next touch set",IF($K180&lt;TODAY(),"Overdue","OK"))))</f>
        <v/>
      </c>
    </row>
    <row r="181">
      <c r="H181" s="14" t="n"/>
      <c r="I181" s="14" t="n"/>
      <c r="K181" s="14" t="n"/>
      <c r="N181">
        <f>IF($A181="","",IF(OR($F181="Meeting booked",$F181="Converted to deal",$F181="Not now",$F181="Disqualified"),"",IF($K181="","No next touch set",IF($K181&lt;TODAY(),"Overdue","OK"))))</f>
        <v/>
      </c>
    </row>
    <row r="182">
      <c r="H182" s="14" t="n"/>
      <c r="I182" s="14" t="n"/>
      <c r="K182" s="14" t="n"/>
      <c r="N182">
        <f>IF($A182="","",IF(OR($F182="Meeting booked",$F182="Converted to deal",$F182="Not now",$F182="Disqualified"),"",IF($K182="","No next touch set",IF($K182&lt;TODAY(),"Overdue","OK"))))</f>
        <v/>
      </c>
    </row>
    <row r="183">
      <c r="H183" s="14" t="n"/>
      <c r="I183" s="14" t="n"/>
      <c r="K183" s="14" t="n"/>
      <c r="N183">
        <f>IF($A183="","",IF(OR($F183="Meeting booked",$F183="Converted to deal",$F183="Not now",$F183="Disqualified"),"",IF($K183="","No next touch set",IF($K183&lt;TODAY(),"Overdue","OK"))))</f>
        <v/>
      </c>
    </row>
    <row r="184">
      <c r="H184" s="14" t="n"/>
      <c r="I184" s="14" t="n"/>
      <c r="K184" s="14" t="n"/>
      <c r="N184">
        <f>IF($A184="","",IF(OR($F184="Meeting booked",$F184="Converted to deal",$F184="Not now",$F184="Disqualified"),"",IF($K184="","No next touch set",IF($K184&lt;TODAY(),"Overdue","OK"))))</f>
        <v/>
      </c>
    </row>
    <row r="185">
      <c r="H185" s="14" t="n"/>
      <c r="I185" s="14" t="n"/>
      <c r="K185" s="14" t="n"/>
      <c r="N185">
        <f>IF($A185="","",IF(OR($F185="Meeting booked",$F185="Converted to deal",$F185="Not now",$F185="Disqualified"),"",IF($K185="","No next touch set",IF($K185&lt;TODAY(),"Overdue","OK"))))</f>
        <v/>
      </c>
    </row>
    <row r="186">
      <c r="H186" s="14" t="n"/>
      <c r="I186" s="14" t="n"/>
      <c r="K186" s="14" t="n"/>
      <c r="N186">
        <f>IF($A186="","",IF(OR($F186="Meeting booked",$F186="Converted to deal",$F186="Not now",$F186="Disqualified"),"",IF($K186="","No next touch set",IF($K186&lt;TODAY(),"Overdue","OK"))))</f>
        <v/>
      </c>
    </row>
    <row r="187">
      <c r="H187" s="14" t="n"/>
      <c r="I187" s="14" t="n"/>
      <c r="K187" s="14" t="n"/>
      <c r="N187">
        <f>IF($A187="","",IF(OR($F187="Meeting booked",$F187="Converted to deal",$F187="Not now",$F187="Disqualified"),"",IF($K187="","No next touch set",IF($K187&lt;TODAY(),"Overdue","OK"))))</f>
        <v/>
      </c>
    </row>
    <row r="188">
      <c r="H188" s="14" t="n"/>
      <c r="I188" s="14" t="n"/>
      <c r="K188" s="14" t="n"/>
      <c r="N188">
        <f>IF($A188="","",IF(OR($F188="Meeting booked",$F188="Converted to deal",$F188="Not now",$F188="Disqualified"),"",IF($K188="","No next touch set",IF($K188&lt;TODAY(),"Overdue","OK"))))</f>
        <v/>
      </c>
    </row>
    <row r="189">
      <c r="H189" s="14" t="n"/>
      <c r="I189" s="14" t="n"/>
      <c r="K189" s="14" t="n"/>
      <c r="N189">
        <f>IF($A189="","",IF(OR($F189="Meeting booked",$F189="Converted to deal",$F189="Not now",$F189="Disqualified"),"",IF($K189="","No next touch set",IF($K189&lt;TODAY(),"Overdue","OK"))))</f>
        <v/>
      </c>
    </row>
    <row r="190">
      <c r="H190" s="14" t="n"/>
      <c r="I190" s="14" t="n"/>
      <c r="K190" s="14" t="n"/>
      <c r="N190">
        <f>IF($A190="","",IF(OR($F190="Meeting booked",$F190="Converted to deal",$F190="Not now",$F190="Disqualified"),"",IF($K190="","No next touch set",IF($K190&lt;TODAY(),"Overdue","OK"))))</f>
        <v/>
      </c>
    </row>
    <row r="191">
      <c r="H191" s="14" t="n"/>
      <c r="I191" s="14" t="n"/>
      <c r="K191" s="14" t="n"/>
      <c r="N191">
        <f>IF($A191="","",IF(OR($F191="Meeting booked",$F191="Converted to deal",$F191="Not now",$F191="Disqualified"),"",IF($K191="","No next touch set",IF($K191&lt;TODAY(),"Overdue","OK"))))</f>
        <v/>
      </c>
    </row>
    <row r="192">
      <c r="H192" s="14" t="n"/>
      <c r="I192" s="14" t="n"/>
      <c r="K192" s="14" t="n"/>
      <c r="N192">
        <f>IF($A192="","",IF(OR($F192="Meeting booked",$F192="Converted to deal",$F192="Not now",$F192="Disqualified"),"",IF($K192="","No next touch set",IF($K192&lt;TODAY(),"Overdue","OK"))))</f>
        <v/>
      </c>
    </row>
    <row r="193">
      <c r="H193" s="14" t="n"/>
      <c r="I193" s="14" t="n"/>
      <c r="K193" s="14" t="n"/>
      <c r="N193">
        <f>IF($A193="","",IF(OR($F193="Meeting booked",$F193="Converted to deal",$F193="Not now",$F193="Disqualified"),"",IF($K193="","No next touch set",IF($K193&lt;TODAY(),"Overdue","OK"))))</f>
        <v/>
      </c>
    </row>
    <row r="194">
      <c r="H194" s="14" t="n"/>
      <c r="I194" s="14" t="n"/>
      <c r="K194" s="14" t="n"/>
      <c r="N194">
        <f>IF($A194="","",IF(OR($F194="Meeting booked",$F194="Converted to deal",$F194="Not now",$F194="Disqualified"),"",IF($K194="","No next touch set",IF($K194&lt;TODAY(),"Overdue","OK"))))</f>
        <v/>
      </c>
    </row>
    <row r="195">
      <c r="H195" s="14" t="n"/>
      <c r="I195" s="14" t="n"/>
      <c r="K195" s="14" t="n"/>
      <c r="N195">
        <f>IF($A195="","",IF(OR($F195="Meeting booked",$F195="Converted to deal",$F195="Not now",$F195="Disqualified"),"",IF($K195="","No next touch set",IF($K195&lt;TODAY(),"Overdue","OK"))))</f>
        <v/>
      </c>
    </row>
    <row r="196">
      <c r="H196" s="14" t="n"/>
      <c r="I196" s="14" t="n"/>
      <c r="K196" s="14" t="n"/>
      <c r="N196">
        <f>IF($A196="","",IF(OR($F196="Meeting booked",$F196="Converted to deal",$F196="Not now",$F196="Disqualified"),"",IF($K196="","No next touch set",IF($K196&lt;TODAY(),"Overdue","OK"))))</f>
        <v/>
      </c>
    </row>
    <row r="197">
      <c r="H197" s="14" t="n"/>
      <c r="I197" s="14" t="n"/>
      <c r="K197" s="14" t="n"/>
      <c r="N197">
        <f>IF($A197="","",IF(OR($F197="Meeting booked",$F197="Converted to deal",$F197="Not now",$F197="Disqualified"),"",IF($K197="","No next touch set",IF($K197&lt;TODAY(),"Overdue","OK"))))</f>
        <v/>
      </c>
    </row>
    <row r="198">
      <c r="H198" s="14" t="n"/>
      <c r="I198" s="14" t="n"/>
      <c r="K198" s="14" t="n"/>
      <c r="N198">
        <f>IF($A198="","",IF(OR($F198="Meeting booked",$F198="Converted to deal",$F198="Not now",$F198="Disqualified"),"",IF($K198="","No next touch set",IF($K198&lt;TODAY(),"Overdue","OK"))))</f>
        <v/>
      </c>
    </row>
    <row r="199">
      <c r="H199" s="14" t="n"/>
      <c r="I199" s="14" t="n"/>
      <c r="K199" s="14" t="n"/>
      <c r="N199">
        <f>IF($A199="","",IF(OR($F199="Meeting booked",$F199="Converted to deal",$F199="Not now",$F199="Disqualified"),"",IF($K199="","No next touch set",IF($K199&lt;TODAY(),"Overdue","OK"))))</f>
        <v/>
      </c>
    </row>
    <row r="200">
      <c r="H200" s="14" t="n"/>
      <c r="I200" s="14" t="n"/>
      <c r="K200" s="14" t="n"/>
      <c r="N200">
        <f>IF($A200="","",IF(OR($F200="Meeting booked",$F200="Converted to deal",$F200="Not now",$F200="Disqualified"),"",IF($K200="","No next touch set",IF($K200&lt;TODAY(),"Overdue","OK"))))</f>
        <v/>
      </c>
    </row>
    <row r="201">
      <c r="H201" s="14" t="n"/>
      <c r="I201" s="14" t="n"/>
      <c r="K201" s="14" t="n"/>
      <c r="N201">
        <f>IF($A201="","",IF(OR($F201="Meeting booked",$F201="Converted to deal",$F201="Not now",$F201="Disqualified"),"",IF($K201="","No next touch set",IF($K201&lt;TODAY(),"Overdue","OK"))))</f>
        <v/>
      </c>
    </row>
  </sheetData>
  <autoFilter ref="A1:N201"/>
  <conditionalFormatting sqref="N2:N201">
    <cfRule type="expression" priority="1" dxfId="0">
      <formula>OR($N2="Overdue",$N2="No next touch set")</formula>
    </cfRule>
  </conditionalFormatting>
  <dataValidations count="1">
    <dataValidation sqref="F2:F201" showDropDown="0" showInputMessage="0" showErrorMessage="0" allowBlank="1" type="list">
      <formula1>=Stages!$J$2:$J$8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21" t="inlineStr">
        <is>
          <t>Pipeline summary</t>
        </is>
      </c>
    </row>
    <row r="2">
      <c r="A2" s="20" t="inlineStr">
        <is>
          <t>Every figure below is a formula over the Pipeline and Prospect tracker tabs. Nothing is typed in.</t>
        </is>
      </c>
    </row>
    <row r="4">
      <c r="A4" s="18" t="inlineStr">
        <is>
          <t>Stage</t>
        </is>
      </c>
      <c r="B4" s="18" t="inlineStr">
        <is>
          <t>Deals</t>
        </is>
      </c>
      <c r="C4" s="18" t="inlineStr">
        <is>
          <t>Amount</t>
        </is>
      </c>
      <c r="D4" s="18" t="inlineStr">
        <is>
          <t>Weighted amount</t>
        </is>
      </c>
      <c r="E4" s="18" t="inlineStr">
        <is>
          <t>Stale deals</t>
        </is>
      </c>
    </row>
    <row r="5">
      <c r="A5">
        <f>IF(Stages!$A$2="","",Stages!$A$2)</f>
        <v/>
      </c>
      <c r="B5">
        <f>IF($A5="","",COUNTIFS(Pipeline!$D$2:$D$201,$A5))</f>
        <v/>
      </c>
      <c r="C5" s="11">
        <f>IF($A5="","",SUMIFS(Pipeline!$E$2:$E$201,Pipeline!$D$2:$D$201,$A5))</f>
        <v/>
      </c>
      <c r="D5" s="11">
        <f>IF($A5="","",SUMIFS(Pipeline!$G$2:$G$201,Pipeline!$D$2:$D$201,$A5))</f>
        <v/>
      </c>
      <c r="E5">
        <f>IF($A5="","",COUNTIFS(Pipeline!$D$2:$D$201,$A5,Pipeline!$O$2:$O$201,"STALE*"))</f>
        <v/>
      </c>
    </row>
    <row r="6">
      <c r="A6">
        <f>IF(Stages!$A$3="","",Stages!$A$3)</f>
        <v/>
      </c>
      <c r="B6">
        <f>IF($A6="","",COUNTIFS(Pipeline!$D$2:$D$201,$A6))</f>
        <v/>
      </c>
      <c r="C6" s="11">
        <f>IF($A6="","",SUMIFS(Pipeline!$E$2:$E$201,Pipeline!$D$2:$D$201,$A6))</f>
        <v/>
      </c>
      <c r="D6" s="11">
        <f>IF($A6="","",SUMIFS(Pipeline!$G$2:$G$201,Pipeline!$D$2:$D$201,$A6))</f>
        <v/>
      </c>
      <c r="E6">
        <f>IF($A6="","",COUNTIFS(Pipeline!$D$2:$D$201,$A6,Pipeline!$O$2:$O$201,"STALE*"))</f>
        <v/>
      </c>
    </row>
    <row r="7">
      <c r="A7">
        <f>IF(Stages!$A$4="","",Stages!$A$4)</f>
        <v/>
      </c>
      <c r="B7">
        <f>IF($A7="","",COUNTIFS(Pipeline!$D$2:$D$201,$A7))</f>
        <v/>
      </c>
      <c r="C7" s="11">
        <f>IF($A7="","",SUMIFS(Pipeline!$E$2:$E$201,Pipeline!$D$2:$D$201,$A7))</f>
        <v/>
      </c>
      <c r="D7" s="11">
        <f>IF($A7="","",SUMIFS(Pipeline!$G$2:$G$201,Pipeline!$D$2:$D$201,$A7))</f>
        <v/>
      </c>
      <c r="E7">
        <f>IF($A7="","",COUNTIFS(Pipeline!$D$2:$D$201,$A7,Pipeline!$O$2:$O$201,"STALE*"))</f>
        <v/>
      </c>
    </row>
    <row r="8">
      <c r="A8">
        <f>IF(Stages!$A$5="","",Stages!$A$5)</f>
        <v/>
      </c>
      <c r="B8">
        <f>IF($A8="","",COUNTIFS(Pipeline!$D$2:$D$201,$A8))</f>
        <v/>
      </c>
      <c r="C8" s="11">
        <f>IF($A8="","",SUMIFS(Pipeline!$E$2:$E$201,Pipeline!$D$2:$D$201,$A8))</f>
        <v/>
      </c>
      <c r="D8" s="11">
        <f>IF($A8="","",SUMIFS(Pipeline!$G$2:$G$201,Pipeline!$D$2:$D$201,$A8))</f>
        <v/>
      </c>
      <c r="E8">
        <f>IF($A8="","",COUNTIFS(Pipeline!$D$2:$D$201,$A8,Pipeline!$O$2:$O$201,"STALE*"))</f>
        <v/>
      </c>
    </row>
    <row r="9">
      <c r="A9">
        <f>IF(Stages!$A$6="","",Stages!$A$6)</f>
        <v/>
      </c>
      <c r="B9">
        <f>IF($A9="","",COUNTIFS(Pipeline!$D$2:$D$201,$A9))</f>
        <v/>
      </c>
      <c r="C9" s="11">
        <f>IF($A9="","",SUMIFS(Pipeline!$E$2:$E$201,Pipeline!$D$2:$D$201,$A9))</f>
        <v/>
      </c>
      <c r="D9" s="11">
        <f>IF($A9="","",SUMIFS(Pipeline!$G$2:$G$201,Pipeline!$D$2:$D$201,$A9))</f>
        <v/>
      </c>
      <c r="E9">
        <f>IF($A9="","",COUNTIFS(Pipeline!$D$2:$D$201,$A9,Pipeline!$O$2:$O$201,"STALE*"))</f>
        <v/>
      </c>
    </row>
    <row r="10">
      <c r="A10">
        <f>IF(Stages!$A$7="","",Stages!$A$7)</f>
        <v/>
      </c>
      <c r="B10">
        <f>IF($A10="","",COUNTIFS(Pipeline!$D$2:$D$201,$A10))</f>
        <v/>
      </c>
      <c r="C10" s="11">
        <f>IF($A10="","",SUMIFS(Pipeline!$E$2:$E$201,Pipeline!$D$2:$D$201,$A10))</f>
        <v/>
      </c>
      <c r="D10" s="11">
        <f>IF($A10="","",SUMIFS(Pipeline!$G$2:$G$201,Pipeline!$D$2:$D$201,$A10))</f>
        <v/>
      </c>
      <c r="E10">
        <f>IF($A10="","",COUNTIFS(Pipeline!$D$2:$D$201,$A10,Pipeline!$O$2:$O$201,"STALE*"))</f>
        <v/>
      </c>
    </row>
    <row r="11">
      <c r="A11">
        <f>IF(Stages!$A$8="","",Stages!$A$8)</f>
        <v/>
      </c>
      <c r="B11">
        <f>IF($A11="","",COUNTIFS(Pipeline!$D$2:$D$201,$A11))</f>
        <v/>
      </c>
      <c r="C11" s="11">
        <f>IF($A11="","",SUMIFS(Pipeline!$E$2:$E$201,Pipeline!$D$2:$D$201,$A11))</f>
        <v/>
      </c>
      <c r="D11" s="11">
        <f>IF($A11="","",SUMIFS(Pipeline!$G$2:$G$201,Pipeline!$D$2:$D$201,$A11))</f>
        <v/>
      </c>
      <c r="E11">
        <f>IF($A11="","",COUNTIFS(Pipeline!$D$2:$D$201,$A11,Pipeline!$O$2:$O$201,"STALE*"))</f>
        <v/>
      </c>
    </row>
    <row r="12">
      <c r="A12">
        <f>IF(Stages!$A$9="","",Stages!$A$9)</f>
        <v/>
      </c>
      <c r="B12">
        <f>IF($A12="","",COUNTIFS(Pipeline!$D$2:$D$201,$A12))</f>
        <v/>
      </c>
      <c r="C12" s="11">
        <f>IF($A12="","",SUMIFS(Pipeline!$E$2:$E$201,Pipeline!$D$2:$D$201,$A12))</f>
        <v/>
      </c>
      <c r="D12" s="11">
        <f>IF($A12="","",SUMIFS(Pipeline!$G$2:$G$201,Pipeline!$D$2:$D$201,$A12))</f>
        <v/>
      </c>
      <c r="E12">
        <f>IF($A12="","",COUNTIFS(Pipeline!$D$2:$D$201,$A12,Pipeline!$O$2:$O$201,"STALE*"))</f>
        <v/>
      </c>
    </row>
    <row r="13">
      <c r="A13">
        <f>IF(Stages!$A$10="","",Stages!$A$10)</f>
        <v/>
      </c>
      <c r="B13">
        <f>IF($A13="","",COUNTIFS(Pipeline!$D$2:$D$201,$A13))</f>
        <v/>
      </c>
      <c r="C13" s="11">
        <f>IF($A13="","",SUMIFS(Pipeline!$E$2:$E$201,Pipeline!$D$2:$D$201,$A13))</f>
        <v/>
      </c>
      <c r="D13" s="11">
        <f>IF($A13="","",SUMIFS(Pipeline!$G$2:$G$201,Pipeline!$D$2:$D$201,$A13))</f>
        <v/>
      </c>
      <c r="E13">
        <f>IF($A13="","",COUNTIFS(Pipeline!$D$2:$D$201,$A13,Pipeline!$O$2:$O$201,"STALE*"))</f>
        <v/>
      </c>
    </row>
    <row r="14">
      <c r="A14">
        <f>IF(Stages!$A$11="","",Stages!$A$11)</f>
        <v/>
      </c>
      <c r="B14">
        <f>IF($A14="","",COUNTIFS(Pipeline!$D$2:$D$201,$A14))</f>
        <v/>
      </c>
      <c r="C14" s="11">
        <f>IF($A14="","",SUMIFS(Pipeline!$E$2:$E$201,Pipeline!$D$2:$D$201,$A14))</f>
        <v/>
      </c>
      <c r="D14" s="11">
        <f>IF($A14="","",SUMIFS(Pipeline!$G$2:$G$201,Pipeline!$D$2:$D$201,$A14))</f>
        <v/>
      </c>
      <c r="E14">
        <f>IF($A14="","",COUNTIFS(Pipeline!$D$2:$D$201,$A14,Pipeline!$O$2:$O$201,"STALE*"))</f>
        <v/>
      </c>
    </row>
    <row r="15">
      <c r="A15">
        <f>IF(Stages!$A$12="","",Stages!$A$12)</f>
        <v/>
      </c>
      <c r="B15">
        <f>IF($A15="","",COUNTIFS(Pipeline!$D$2:$D$201,$A15))</f>
        <v/>
      </c>
      <c r="C15" s="11">
        <f>IF($A15="","",SUMIFS(Pipeline!$E$2:$E$201,Pipeline!$D$2:$D$201,$A15))</f>
        <v/>
      </c>
      <c r="D15" s="11">
        <f>IF($A15="","",SUMIFS(Pipeline!$G$2:$G$201,Pipeline!$D$2:$D$201,$A15))</f>
        <v/>
      </c>
      <c r="E15">
        <f>IF($A15="","",COUNTIFS(Pipeline!$D$2:$D$201,$A15,Pipeline!$O$2:$O$201,"STALE*"))</f>
        <v/>
      </c>
    </row>
    <row r="16">
      <c r="A16">
        <f>IF(Stages!$A$13="","",Stages!$A$13)</f>
        <v/>
      </c>
      <c r="B16">
        <f>IF($A16="","",COUNTIFS(Pipeline!$D$2:$D$201,$A16))</f>
        <v/>
      </c>
      <c r="C16" s="11">
        <f>IF($A16="","",SUMIFS(Pipeline!$E$2:$E$201,Pipeline!$D$2:$D$201,$A16))</f>
        <v/>
      </c>
      <c r="D16" s="11">
        <f>IF($A16="","",SUMIFS(Pipeline!$G$2:$G$201,Pipeline!$D$2:$D$201,$A16))</f>
        <v/>
      </c>
      <c r="E16">
        <f>IF($A16="","",COUNTIFS(Pipeline!$D$2:$D$201,$A16,Pipeline!$O$2:$O$201,"STALE*"))</f>
        <v/>
      </c>
    </row>
    <row r="17">
      <c r="A17" s="22" t="inlineStr">
        <is>
          <t>Open pipeline (excludes closed stages)</t>
        </is>
      </c>
      <c r="B17">
        <f>COUNTIFS(Pipeline!$P$2:$P$201,"Open")</f>
        <v/>
      </c>
      <c r="C17" s="11">
        <f>SUMIFS(Pipeline!$E$2:$E$201,Pipeline!$P$2:$P$201,"Open")</f>
        <v/>
      </c>
      <c r="D17" s="11">
        <f>SUMIFS(Pipeline!$G$2:$G$201,Pipeline!$P$2:$P$201,"Open")</f>
        <v/>
      </c>
      <c r="E17">
        <f>COUNTIFS(Pipeline!$P$2:$P$201,"Open",Pipeline!$O$2:$O$201,"STALE*")</f>
        <v/>
      </c>
    </row>
    <row r="18">
      <c r="A18" s="22" t="inlineStr">
        <is>
          <t>Share of open deals flagged stale</t>
        </is>
      </c>
      <c r="B18" s="23">
        <f>IF(B17=0,"",E17/B17)</f>
        <v/>
      </c>
    </row>
    <row r="20">
      <c r="A20" s="20" t="inlineStr">
        <is>
          <t>By owner (open deals only). Type your reps' names in column A.</t>
        </is>
      </c>
    </row>
    <row r="21">
      <c r="A21" s="18" t="inlineStr">
        <is>
          <t>Owner</t>
        </is>
      </c>
      <c r="B21" s="18" t="inlineStr">
        <is>
          <t>Open deals</t>
        </is>
      </c>
      <c r="C21" s="18" t="inlineStr">
        <is>
          <t>Open amount</t>
        </is>
      </c>
      <c r="D21" s="18" t="inlineStr">
        <is>
          <t>Weighted amount</t>
        </is>
      </c>
      <c r="E21" s="18" t="inlineStr">
        <is>
          <t>Stale deals</t>
        </is>
      </c>
      <c r="F21" s="18" t="inlineStr">
        <is>
          <t>Deals w/o buyer-agreed next step</t>
        </is>
      </c>
    </row>
    <row r="22">
      <c r="A22" t="inlineStr">
        <is>
          <t>Owner A</t>
        </is>
      </c>
      <c r="B22">
        <f>IF($A22="","",COUNTIFS(Pipeline!$C$2:$C$201,$A22,Pipeline!$P$2:$P$201,"Open"))</f>
        <v/>
      </c>
      <c r="C22" s="11">
        <f>IF($A22="","",SUMIFS(Pipeline!$E$2:$E$201,Pipeline!$C$2:$C$201,$A22,Pipeline!$P$2:$P$201,"Open"))</f>
        <v/>
      </c>
      <c r="D22" s="11">
        <f>IF($A22="","",SUMIFS(Pipeline!$G$2:$G$201,Pipeline!$C$2:$C$201,$A22,Pipeline!$P$2:$P$201,"Open"))</f>
        <v/>
      </c>
      <c r="E22">
        <f>IF($A22="","",COUNTIFS(Pipeline!$C$2:$C$201,$A22,Pipeline!$O$2:$O$201,"STALE*"))</f>
        <v/>
      </c>
      <c r="F22">
        <f>IF($A22="","",COUNTIFS(Pipeline!$C$2:$C$201,$A22,Pipeline!$P$2:$P$201,"Open",Pipeline!$K$2:$K$201,"&lt;&gt;Y"))</f>
        <v/>
      </c>
    </row>
    <row r="23">
      <c r="A23" t="inlineStr">
        <is>
          <t>Owner B</t>
        </is>
      </c>
      <c r="B23">
        <f>IF($A23="","",COUNTIFS(Pipeline!$C$2:$C$201,$A23,Pipeline!$P$2:$P$201,"Open"))</f>
        <v/>
      </c>
      <c r="C23" s="11">
        <f>IF($A23="","",SUMIFS(Pipeline!$E$2:$E$201,Pipeline!$C$2:$C$201,$A23,Pipeline!$P$2:$P$201,"Open"))</f>
        <v/>
      </c>
      <c r="D23" s="11">
        <f>IF($A23="","",SUMIFS(Pipeline!$G$2:$G$201,Pipeline!$C$2:$C$201,$A23,Pipeline!$P$2:$P$201,"Open"))</f>
        <v/>
      </c>
      <c r="E23">
        <f>IF($A23="","",COUNTIFS(Pipeline!$C$2:$C$201,$A23,Pipeline!$O$2:$O$201,"STALE*"))</f>
        <v/>
      </c>
      <c r="F23">
        <f>IF($A23="","",COUNTIFS(Pipeline!$C$2:$C$201,$A23,Pipeline!$P$2:$P$201,"Open",Pipeline!$K$2:$K$201,"&lt;&gt;Y"))</f>
        <v/>
      </c>
    </row>
    <row r="24">
      <c r="B24">
        <f>IF($A24="","",COUNTIFS(Pipeline!$C$2:$C$201,$A24,Pipeline!$P$2:$P$201,"Open"))</f>
        <v/>
      </c>
      <c r="C24" s="11">
        <f>IF($A24="","",SUMIFS(Pipeline!$E$2:$E$201,Pipeline!$C$2:$C$201,$A24,Pipeline!$P$2:$P$201,"Open"))</f>
        <v/>
      </c>
      <c r="D24" s="11">
        <f>IF($A24="","",SUMIFS(Pipeline!$G$2:$G$201,Pipeline!$C$2:$C$201,$A24,Pipeline!$P$2:$P$201,"Open"))</f>
        <v/>
      </c>
      <c r="E24">
        <f>IF($A24="","",COUNTIFS(Pipeline!$C$2:$C$201,$A24,Pipeline!$O$2:$O$201,"STALE*"))</f>
        <v/>
      </c>
      <c r="F24">
        <f>IF($A24="","",COUNTIFS(Pipeline!$C$2:$C$201,$A24,Pipeline!$P$2:$P$201,"Open",Pipeline!$K$2:$K$201,"&lt;&gt;Y"))</f>
        <v/>
      </c>
    </row>
    <row r="25">
      <c r="B25">
        <f>IF($A25="","",COUNTIFS(Pipeline!$C$2:$C$201,$A25,Pipeline!$P$2:$P$201,"Open"))</f>
        <v/>
      </c>
      <c r="C25" s="11">
        <f>IF($A25="","",SUMIFS(Pipeline!$E$2:$E$201,Pipeline!$C$2:$C$201,$A25,Pipeline!$P$2:$P$201,"Open"))</f>
        <v/>
      </c>
      <c r="D25" s="11">
        <f>IF($A25="","",SUMIFS(Pipeline!$G$2:$G$201,Pipeline!$C$2:$C$201,$A25,Pipeline!$P$2:$P$201,"Open"))</f>
        <v/>
      </c>
      <c r="E25">
        <f>IF($A25="","",COUNTIFS(Pipeline!$C$2:$C$201,$A25,Pipeline!$O$2:$O$201,"STALE*"))</f>
        <v/>
      </c>
      <c r="F25">
        <f>IF($A25="","",COUNTIFS(Pipeline!$C$2:$C$201,$A25,Pipeline!$P$2:$P$201,"Open",Pipeline!$K$2:$K$201,"&lt;&gt;Y"))</f>
        <v/>
      </c>
    </row>
    <row r="26">
      <c r="B26">
        <f>IF($A26="","",COUNTIFS(Pipeline!$C$2:$C$201,$A26,Pipeline!$P$2:$P$201,"Open"))</f>
        <v/>
      </c>
      <c r="C26" s="11">
        <f>IF($A26="","",SUMIFS(Pipeline!$E$2:$E$201,Pipeline!$C$2:$C$201,$A26,Pipeline!$P$2:$P$201,"Open"))</f>
        <v/>
      </c>
      <c r="D26" s="11">
        <f>IF($A26="","",SUMIFS(Pipeline!$G$2:$G$201,Pipeline!$C$2:$C$201,$A26,Pipeline!$P$2:$P$201,"Open"))</f>
        <v/>
      </c>
      <c r="E26">
        <f>IF($A26="","",COUNTIFS(Pipeline!$C$2:$C$201,$A26,Pipeline!$O$2:$O$201,"STALE*"))</f>
        <v/>
      </c>
      <c r="F26">
        <f>IF($A26="","",COUNTIFS(Pipeline!$C$2:$C$201,$A26,Pipeline!$P$2:$P$201,"Open",Pipeline!$K$2:$K$201,"&lt;&gt;Y"))</f>
        <v/>
      </c>
    </row>
    <row r="27">
      <c r="B27">
        <f>IF($A27="","",COUNTIFS(Pipeline!$C$2:$C$201,$A27,Pipeline!$P$2:$P$201,"Open"))</f>
        <v/>
      </c>
      <c r="C27" s="11">
        <f>IF($A27="","",SUMIFS(Pipeline!$E$2:$E$201,Pipeline!$C$2:$C$201,$A27,Pipeline!$P$2:$P$201,"Open"))</f>
        <v/>
      </c>
      <c r="D27" s="11">
        <f>IF($A27="","",SUMIFS(Pipeline!$G$2:$G$201,Pipeline!$C$2:$C$201,$A27,Pipeline!$P$2:$P$201,"Open"))</f>
        <v/>
      </c>
      <c r="E27">
        <f>IF($A27="","",COUNTIFS(Pipeline!$C$2:$C$201,$A27,Pipeline!$O$2:$O$201,"STALE*"))</f>
        <v/>
      </c>
      <c r="F27">
        <f>IF($A27="","",COUNTIFS(Pipeline!$C$2:$C$201,$A27,Pipeline!$P$2:$P$201,"Open",Pipeline!$K$2:$K$201,"&lt;&gt;Y"))</f>
        <v/>
      </c>
    </row>
    <row r="28">
      <c r="B28">
        <f>IF($A28="","",COUNTIFS(Pipeline!$C$2:$C$201,$A28,Pipeline!$P$2:$P$201,"Open"))</f>
        <v/>
      </c>
      <c r="C28" s="11">
        <f>IF($A28="","",SUMIFS(Pipeline!$E$2:$E$201,Pipeline!$C$2:$C$201,$A28,Pipeline!$P$2:$P$201,"Open"))</f>
        <v/>
      </c>
      <c r="D28" s="11">
        <f>IF($A28="","",SUMIFS(Pipeline!$G$2:$G$201,Pipeline!$C$2:$C$201,$A28,Pipeline!$P$2:$P$201,"Open"))</f>
        <v/>
      </c>
      <c r="E28">
        <f>IF($A28="","",COUNTIFS(Pipeline!$C$2:$C$201,$A28,Pipeline!$O$2:$O$201,"STALE*"))</f>
        <v/>
      </c>
      <c r="F28">
        <f>IF($A28="","",COUNTIFS(Pipeline!$C$2:$C$201,$A28,Pipeline!$P$2:$P$201,"Open",Pipeline!$K$2:$K$201,"&lt;&gt;Y"))</f>
        <v/>
      </c>
    </row>
    <row r="29">
      <c r="B29">
        <f>IF($A29="","",COUNTIFS(Pipeline!$C$2:$C$201,$A29,Pipeline!$P$2:$P$201,"Open"))</f>
        <v/>
      </c>
      <c r="C29" s="11">
        <f>IF($A29="","",SUMIFS(Pipeline!$E$2:$E$201,Pipeline!$C$2:$C$201,$A29,Pipeline!$P$2:$P$201,"Open"))</f>
        <v/>
      </c>
      <c r="D29" s="11">
        <f>IF($A29="","",SUMIFS(Pipeline!$G$2:$G$201,Pipeline!$C$2:$C$201,$A29,Pipeline!$P$2:$P$201,"Open"))</f>
        <v/>
      </c>
      <c r="E29">
        <f>IF($A29="","",COUNTIFS(Pipeline!$C$2:$C$201,$A29,Pipeline!$O$2:$O$201,"STALE*"))</f>
        <v/>
      </c>
      <c r="F29">
        <f>IF($A29="","",COUNTIFS(Pipeline!$C$2:$C$201,$A29,Pipeline!$P$2:$P$201,"Open",Pipeline!$K$2:$K$201,"&lt;&gt;Y"))</f>
        <v/>
      </c>
    </row>
    <row r="30">
      <c r="B30">
        <f>IF($A30="","",COUNTIFS(Pipeline!$C$2:$C$201,$A30,Pipeline!$P$2:$P$201,"Open"))</f>
        <v/>
      </c>
      <c r="C30" s="11">
        <f>IF($A30="","",SUMIFS(Pipeline!$E$2:$E$201,Pipeline!$C$2:$C$201,$A30,Pipeline!$P$2:$P$201,"Open"))</f>
        <v/>
      </c>
      <c r="D30" s="11">
        <f>IF($A30="","",SUMIFS(Pipeline!$G$2:$G$201,Pipeline!$C$2:$C$201,$A30,Pipeline!$P$2:$P$201,"Open"))</f>
        <v/>
      </c>
      <c r="E30">
        <f>IF($A30="","",COUNTIFS(Pipeline!$C$2:$C$201,$A30,Pipeline!$O$2:$O$201,"STALE*"))</f>
        <v/>
      </c>
      <c r="F30">
        <f>IF($A30="","",COUNTIFS(Pipeline!$C$2:$C$201,$A30,Pipeline!$P$2:$P$201,"Open",Pipeline!$K$2:$K$201,"&lt;&gt;Y"))</f>
        <v/>
      </c>
    </row>
    <row r="31">
      <c r="B31">
        <f>IF($A31="","",COUNTIFS(Pipeline!$C$2:$C$201,$A31,Pipeline!$P$2:$P$201,"Open"))</f>
        <v/>
      </c>
      <c r="C31" s="11">
        <f>IF($A31="","",SUMIFS(Pipeline!$E$2:$E$201,Pipeline!$C$2:$C$201,$A31,Pipeline!$P$2:$P$201,"Open"))</f>
        <v/>
      </c>
      <c r="D31" s="11">
        <f>IF($A31="","",SUMIFS(Pipeline!$G$2:$G$201,Pipeline!$C$2:$C$201,$A31,Pipeline!$P$2:$P$201,"Open"))</f>
        <v/>
      </c>
      <c r="E31">
        <f>IF($A31="","",COUNTIFS(Pipeline!$C$2:$C$201,$A31,Pipeline!$O$2:$O$201,"STALE*"))</f>
        <v/>
      </c>
      <c r="F31">
        <f>IF($A31="","",COUNTIFS(Pipeline!$C$2:$C$201,$A31,Pipeline!$P$2:$P$201,"Open",Pipeline!$K$2:$K$201,"&lt;&gt;Y"))</f>
        <v/>
      </c>
    </row>
    <row r="34">
      <c r="A34" s="18" t="inlineStr">
        <is>
          <t>Prospect status</t>
        </is>
      </c>
      <c r="B34" s="18" t="inlineStr">
        <is>
          <t>Prospects</t>
        </is>
      </c>
      <c r="C34" s="18" t="inlineStr">
        <is>
          <t>Overdue or no next touch</t>
        </is>
      </c>
    </row>
    <row r="35">
      <c r="A35">
        <f>Stages!$J$2</f>
        <v/>
      </c>
      <c r="B35">
        <f>COUNTIFS('Prospect tracker'!$F$2:$F$201,$A35)</f>
        <v/>
      </c>
      <c r="C35">
        <f>COUNTIFS('Prospect tracker'!$F$2:$F$201,$A35,'Prospect tracker'!$N$2:$N$201,"Overdue")+COUNTIFS('Prospect tracker'!$F$2:$F$201,$A35,'Prospect tracker'!$N$2:$N$201,"No next touch set")</f>
        <v/>
      </c>
    </row>
    <row r="36">
      <c r="A36">
        <f>Stages!$J$3</f>
        <v/>
      </c>
      <c r="B36">
        <f>COUNTIFS('Prospect tracker'!$F$2:$F$201,$A36)</f>
        <v/>
      </c>
      <c r="C36">
        <f>COUNTIFS('Prospect tracker'!$F$2:$F$201,$A36,'Prospect tracker'!$N$2:$N$201,"Overdue")+COUNTIFS('Prospect tracker'!$F$2:$F$201,$A36,'Prospect tracker'!$N$2:$N$201,"No next touch set")</f>
        <v/>
      </c>
    </row>
    <row r="37">
      <c r="A37">
        <f>Stages!$J$4</f>
        <v/>
      </c>
      <c r="B37">
        <f>COUNTIFS('Prospect tracker'!$F$2:$F$201,$A37)</f>
        <v/>
      </c>
      <c r="C37">
        <f>COUNTIFS('Prospect tracker'!$F$2:$F$201,$A37,'Prospect tracker'!$N$2:$N$201,"Overdue")+COUNTIFS('Prospect tracker'!$F$2:$F$201,$A37,'Prospect tracker'!$N$2:$N$201,"No next touch set")</f>
        <v/>
      </c>
    </row>
    <row r="38">
      <c r="A38">
        <f>Stages!$J$5</f>
        <v/>
      </c>
      <c r="B38">
        <f>COUNTIFS('Prospect tracker'!$F$2:$F$201,$A38)</f>
        <v/>
      </c>
      <c r="C38">
        <f>COUNTIFS('Prospect tracker'!$F$2:$F$201,$A38,'Prospect tracker'!$N$2:$N$201,"Overdue")+COUNTIFS('Prospect tracker'!$F$2:$F$201,$A38,'Prospect tracker'!$N$2:$N$201,"No next touch set")</f>
        <v/>
      </c>
    </row>
    <row r="39">
      <c r="A39">
        <f>Stages!$J$6</f>
        <v/>
      </c>
      <c r="B39">
        <f>COUNTIFS('Prospect tracker'!$F$2:$F$201,$A39)</f>
        <v/>
      </c>
      <c r="C39">
        <f>COUNTIFS('Prospect tracker'!$F$2:$F$201,$A39,'Prospect tracker'!$N$2:$N$201,"Overdue")+COUNTIFS('Prospect tracker'!$F$2:$F$201,$A39,'Prospect tracker'!$N$2:$N$201,"No next touch set")</f>
        <v/>
      </c>
    </row>
    <row r="40">
      <c r="A40">
        <f>Stages!$J$7</f>
        <v/>
      </c>
      <c r="B40">
        <f>COUNTIFS('Prospect tracker'!$F$2:$F$201,$A40)</f>
        <v/>
      </c>
      <c r="C40">
        <f>COUNTIFS('Prospect tracker'!$F$2:$F$201,$A40,'Prospect tracker'!$N$2:$N$201,"Overdue")+COUNTIFS('Prospect tracker'!$F$2:$F$201,$A40,'Prospect tracker'!$N$2:$N$201,"No next touch set")</f>
        <v/>
      </c>
    </row>
    <row r="41">
      <c r="A41">
        <f>Stages!$J$8</f>
        <v/>
      </c>
      <c r="B41">
        <f>COUNTIFS('Prospect tracker'!$F$2:$F$201,$A41)</f>
        <v/>
      </c>
      <c r="C41">
        <f>COUNTIFS('Prospect tracker'!$F$2:$F$201,$A41,'Prospect tracker'!$N$2:$N$201,"Overdue")+COUNTIFS('Prospect tracker'!$F$2:$F$201,$A41,'Prospect tracker'!$N$2:$N$201,"No next touch set")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2026-09-26T01:30:54Z</dcterms:created>
  <dcterms:modified xmlns:dcterms="http://purl.org/dc/terms/" xmlns:xsi="http://www.w3.org/2001/XMLSchema-instance" xsi:type="dcterms:W3CDTF">2026-09-26T01:30:54Z</dcterms:modified>
</cp:coreProperties>
</file>